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480" windowWidth="8835" windowHeight="5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'Sheet1'!$A$1:$G$90</definedName>
  </definedNames>
  <calcPr fullCalcOnLoad="1"/>
</workbook>
</file>

<file path=xl/sharedStrings.xml><?xml version="1.0" encoding="utf-8"?>
<sst xmlns="http://schemas.openxmlformats.org/spreadsheetml/2006/main" count="100" uniqueCount="77">
  <si>
    <t>Calendars</t>
  </si>
  <si>
    <t>Interest - Savings</t>
  </si>
  <si>
    <t>Legislative Meetings</t>
  </si>
  <si>
    <t>Summer Institute</t>
  </si>
  <si>
    <t>Workshops/Other Meetings</t>
  </si>
  <si>
    <t xml:space="preserve">Miscellaneous </t>
  </si>
  <si>
    <t>Bank Fees</t>
  </si>
  <si>
    <t>Clerical Support</t>
  </si>
  <si>
    <t>Consulting Services</t>
  </si>
  <si>
    <t>Dues Refunded</t>
  </si>
  <si>
    <t>Gifts and Retirements</t>
  </si>
  <si>
    <t>President's Budget</t>
  </si>
  <si>
    <t>Printing and Postage</t>
  </si>
  <si>
    <t>Site Selection Committee</t>
  </si>
  <si>
    <t>Telephone</t>
  </si>
  <si>
    <t>Database Conversion</t>
  </si>
  <si>
    <t>Total Expenditures</t>
  </si>
  <si>
    <t>Total Revenues</t>
  </si>
  <si>
    <t>Interest - CDs</t>
  </si>
  <si>
    <t>Interest - Checking</t>
  </si>
  <si>
    <t>Lobbyist Expenses</t>
  </si>
  <si>
    <t>Clerks Manual &amp; Training</t>
  </si>
  <si>
    <t>Professional Services (taxes)</t>
  </si>
  <si>
    <t>New Law*</t>
  </si>
  <si>
    <t>Conference Checkbook*</t>
  </si>
  <si>
    <t>CALIFORNIA ASSOCIATION OF CLERKS AND ELECTION OFFICIALS</t>
  </si>
  <si>
    <t>Revenues
Account Title</t>
  </si>
  <si>
    <t>Expenditures
Account Title</t>
  </si>
  <si>
    <t xml:space="preserve">Membership Dues </t>
  </si>
  <si>
    <t>Annual Conference*</t>
  </si>
  <si>
    <t>Lobbyist (William Siverling - COB)</t>
  </si>
  <si>
    <t>Lobbyist (Clancy Leland - CC)</t>
  </si>
  <si>
    <t>Lobbyist (Sacramento Advocates - ELEC)</t>
  </si>
  <si>
    <t>Directories (printed in April of odd years)</t>
  </si>
  <si>
    <t xml:space="preserve">  Printing</t>
  </si>
  <si>
    <t xml:space="preserve">  Postage</t>
  </si>
  <si>
    <t xml:space="preserve">  Gifts</t>
  </si>
  <si>
    <t xml:space="preserve">  Security</t>
  </si>
  <si>
    <t xml:space="preserve">  Speakers</t>
  </si>
  <si>
    <t xml:space="preserve">  Office Supply</t>
  </si>
  <si>
    <t xml:space="preserve">  Coordinator Salary</t>
  </si>
  <si>
    <t xml:space="preserve">  Coordinator Expenses</t>
  </si>
  <si>
    <t xml:space="preserve">  Awards</t>
  </si>
  <si>
    <t xml:space="preserve">  Refunds</t>
  </si>
  <si>
    <t xml:space="preserve">  Food/Beverage (President's Banquet)</t>
  </si>
  <si>
    <t xml:space="preserve">  Lodging (Hyatt, Sacramento)</t>
  </si>
  <si>
    <t>Legislative Meetings - Elections</t>
  </si>
  <si>
    <t>Legislative Meetings - Clerk of the Board</t>
  </si>
  <si>
    <t>Net</t>
  </si>
  <si>
    <t>2007-08 
Budget</t>
  </si>
  <si>
    <t>2007-08
Yr. To Date</t>
  </si>
  <si>
    <t>2007-08 Outstanding</t>
  </si>
  <si>
    <t>2007-08 
Estim. Actual</t>
  </si>
  <si>
    <t>2008-09 Request</t>
  </si>
  <si>
    <t xml:space="preserve">* Sandee Reedy, Conference Coordinator, maintains a separate CACEO checking account with American West Bank from which she deposits all revenue from Annual Conference and New Law and draws all expenditures. CACEO past practice is to keep $3,000 in that account. In the past, our Association did not budget for these events beyond an anticipated revenue, or net profit. </t>
  </si>
  <si>
    <t xml:space="preserve">  Registration Fees</t>
  </si>
  <si>
    <t xml:space="preserve">  Vendor Fees</t>
  </si>
  <si>
    <t xml:space="preserve">  Entertainment</t>
  </si>
  <si>
    <t xml:space="preserve">  Exhibitors (CCRAC share)</t>
  </si>
  <si>
    <t xml:space="preserve">  Lodging (Hilton, Long Beach, July 08)</t>
  </si>
  <si>
    <t>Area Outreach</t>
  </si>
  <si>
    <t>CalPEAC (May 06/07; Dec 07/08)</t>
  </si>
  <si>
    <t>Summer Institute - June 2007 (FY07/08)</t>
  </si>
  <si>
    <t>2006-07 
Actual</t>
  </si>
  <si>
    <t>Lobbyist (Desmond &amp; Desmond)</t>
  </si>
  <si>
    <t>remove</t>
  </si>
  <si>
    <t>Insurance Bond (good through Feb. 2011)</t>
  </si>
  <si>
    <t>CalPEAC - (May 06/07; Dec 07/08)</t>
  </si>
  <si>
    <t>Annual Conference (profit 9/07: $7,852.57)*</t>
  </si>
  <si>
    <t>New Law (profit 12/07: $12,194.27)*</t>
  </si>
  <si>
    <t>Refunds (overpayments and meetings)</t>
  </si>
  <si>
    <t xml:space="preserve">  100th Anniversary Celebration</t>
  </si>
  <si>
    <t>Website</t>
  </si>
  <si>
    <t xml:space="preserve">  Miscellaneous</t>
  </si>
  <si>
    <t>Miscellaneous</t>
  </si>
  <si>
    <t xml:space="preserve">  Sponsorship (LA to get funds for logo)</t>
  </si>
  <si>
    <t>Treasurer's Budget Report - Approved by the Board of Directors on July 8,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</si>
</sst>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4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4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44" fontId="1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44" fontId="5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4" fontId="1" fillId="0" borderId="4" xfId="0" applyNumberFormat="1" applyFont="1" applyFill="1" applyBorder="1" applyAlignment="1">
      <alignment horizontal="center" wrapText="1"/>
    </xf>
    <xf numFmtId="44" fontId="0" fillId="0" borderId="5" xfId="0" applyNumberFormat="1" applyFill="1" applyBorder="1" applyAlignment="1">
      <alignment/>
    </xf>
    <xf numFmtId="44" fontId="0" fillId="0" borderId="6" xfId="0" applyNumberFormat="1" applyFill="1" applyBorder="1" applyAlignment="1">
      <alignment/>
    </xf>
    <xf numFmtId="44" fontId="0" fillId="0" borderId="1" xfId="0" applyNumberFormat="1" applyFill="1" applyBorder="1" applyAlignment="1">
      <alignment/>
    </xf>
    <xf numFmtId="44" fontId="1" fillId="0" borderId="1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44" fontId="1" fillId="0" borderId="2" xfId="0" applyNumberFormat="1" applyFont="1" applyFill="1" applyBorder="1" applyAlignment="1">
      <alignment/>
    </xf>
    <xf numFmtId="44" fontId="1" fillId="0" borderId="2" xfId="0" applyNumberFormat="1" applyFont="1" applyBorder="1" applyAlignment="1">
      <alignment/>
    </xf>
    <xf numFmtId="44" fontId="1" fillId="0" borderId="5" xfId="0" applyNumberFormat="1" applyFont="1" applyFill="1" applyBorder="1" applyAlignment="1">
      <alignment/>
    </xf>
    <xf numFmtId="44" fontId="1" fillId="2" borderId="4" xfId="0" applyNumberFormat="1" applyFont="1" applyFill="1" applyBorder="1" applyAlignment="1">
      <alignment horizontal="center" wrapText="1"/>
    </xf>
    <xf numFmtId="44" fontId="0" fillId="2" borderId="2" xfId="0" applyNumberFormat="1" applyFill="1" applyBorder="1" applyAlignment="1">
      <alignment/>
    </xf>
    <xf numFmtId="44" fontId="0" fillId="2" borderId="1" xfId="0" applyNumberFormat="1" applyFill="1" applyBorder="1" applyAlignment="1">
      <alignment/>
    </xf>
    <xf numFmtId="44" fontId="1" fillId="2" borderId="1" xfId="0" applyNumberFormat="1" applyFont="1" applyFill="1" applyBorder="1" applyAlignment="1">
      <alignment/>
    </xf>
    <xf numFmtId="44" fontId="0" fillId="0" borderId="7" xfId="0" applyNumberFormat="1" applyBorder="1" applyAlignment="1">
      <alignment/>
    </xf>
    <xf numFmtId="44" fontId="0" fillId="0" borderId="8" xfId="0" applyNumberFormat="1" applyBorder="1" applyAlignment="1">
      <alignment/>
    </xf>
    <xf numFmtId="0" fontId="0" fillId="0" borderId="2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SheetLayoutView="100" workbookViewId="0" topLeftCell="A1">
      <pane ySplit="2190" topLeftCell="BM1" activePane="bottomLeft" state="split"/>
      <selection pane="topLeft" activeCell="A3" sqref="A3:G3"/>
      <selection pane="bottomLeft" activeCell="A4" sqref="A4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3.7109375" style="22" customWidth="1"/>
    <col min="4" max="4" width="13.7109375" style="2" customWidth="1"/>
    <col min="5" max="6" width="13.28125" style="2" customWidth="1"/>
    <col min="7" max="7" width="13.7109375" style="2" customWidth="1"/>
  </cols>
  <sheetData>
    <row r="1" spans="1:7" ht="20.25">
      <c r="A1" s="37" t="s">
        <v>25</v>
      </c>
      <c r="B1" s="37"/>
      <c r="C1" s="37"/>
      <c r="D1" s="37"/>
      <c r="E1" s="37"/>
      <c r="F1" s="37"/>
      <c r="G1" s="37"/>
    </row>
    <row r="2" spans="1:7" ht="15">
      <c r="A2" s="38" t="s">
        <v>76</v>
      </c>
      <c r="B2" s="38"/>
      <c r="C2" s="38"/>
      <c r="D2" s="38"/>
      <c r="E2" s="38"/>
      <c r="F2" s="38"/>
      <c r="G2" s="38"/>
    </row>
    <row r="3" spans="1:7" ht="20.25" customHeight="1" thickBot="1">
      <c r="A3" s="4"/>
      <c r="B3" s="4"/>
      <c r="C3" s="16"/>
      <c r="D3" s="4"/>
      <c r="E3" s="4"/>
      <c r="F3" s="4"/>
      <c r="G3" s="4"/>
    </row>
    <row r="4" spans="1:7" s="1" customFormat="1" ht="26.25" customHeight="1" thickBot="1" thickTop="1">
      <c r="A4" s="11" t="s">
        <v>27</v>
      </c>
      <c r="B4" s="12" t="s">
        <v>63</v>
      </c>
      <c r="C4" s="17" t="s">
        <v>49</v>
      </c>
      <c r="D4" s="12" t="s">
        <v>50</v>
      </c>
      <c r="E4" s="12" t="s">
        <v>51</v>
      </c>
      <c r="F4" s="12" t="s">
        <v>52</v>
      </c>
      <c r="G4" s="26" t="s">
        <v>53</v>
      </c>
    </row>
    <row r="5" spans="1:7" ht="13.5" thickTop="1">
      <c r="A5" s="9" t="s">
        <v>29</v>
      </c>
      <c r="B5" s="9"/>
      <c r="C5" s="23"/>
      <c r="D5" s="24"/>
      <c r="E5" s="31"/>
      <c r="F5" s="10"/>
      <c r="G5" s="27">
        <v>0</v>
      </c>
    </row>
    <row r="6" spans="1:7" ht="12.75">
      <c r="A6" s="13" t="s">
        <v>34</v>
      </c>
      <c r="B6" s="10">
        <v>2369.92</v>
      </c>
      <c r="C6" s="18">
        <v>2400</v>
      </c>
      <c r="D6" s="10">
        <v>982.83</v>
      </c>
      <c r="E6" s="6">
        <v>0</v>
      </c>
      <c r="F6" s="10">
        <f>D6+E6</f>
        <v>982.83</v>
      </c>
      <c r="G6" s="27">
        <v>1000</v>
      </c>
    </row>
    <row r="7" spans="1:7" ht="12.75">
      <c r="A7" s="13" t="s">
        <v>35</v>
      </c>
      <c r="B7" s="10">
        <v>808.59</v>
      </c>
      <c r="C7" s="18">
        <v>815</v>
      </c>
      <c r="D7" s="10">
        <v>1109.1</v>
      </c>
      <c r="E7" s="6">
        <v>0</v>
      </c>
      <c r="F7" s="10">
        <f aca="true" t="shared" si="0" ref="F7:F36">D7+E7</f>
        <v>1109.1</v>
      </c>
      <c r="G7" s="27">
        <v>1200</v>
      </c>
    </row>
    <row r="8" spans="1:7" ht="12.75">
      <c r="A8" s="13" t="s">
        <v>42</v>
      </c>
      <c r="B8" s="10">
        <v>913.42</v>
      </c>
      <c r="C8" s="18">
        <v>900</v>
      </c>
      <c r="D8" s="10">
        <v>0</v>
      </c>
      <c r="E8" s="6">
        <v>0</v>
      </c>
      <c r="F8" s="10">
        <f t="shared" si="0"/>
        <v>0</v>
      </c>
      <c r="G8" s="27">
        <v>1000</v>
      </c>
    </row>
    <row r="9" spans="1:7" ht="12.75">
      <c r="A9" s="13" t="s">
        <v>36</v>
      </c>
      <c r="B9" s="10">
        <v>406.71</v>
      </c>
      <c r="C9" s="18">
        <v>400</v>
      </c>
      <c r="D9" s="10">
        <v>1440.34</v>
      </c>
      <c r="E9" s="6">
        <v>0</v>
      </c>
      <c r="F9" s="10">
        <f t="shared" si="0"/>
        <v>1440.34</v>
      </c>
      <c r="G9" s="27">
        <v>1500</v>
      </c>
    </row>
    <row r="10" spans="1:7" ht="12.75">
      <c r="A10" s="13" t="s">
        <v>38</v>
      </c>
      <c r="B10" s="10">
        <v>1166.6</v>
      </c>
      <c r="C10" s="18">
        <v>1200</v>
      </c>
      <c r="D10" s="10">
        <v>650</v>
      </c>
      <c r="E10" s="6">
        <v>0</v>
      </c>
      <c r="F10" s="10">
        <f t="shared" si="0"/>
        <v>650</v>
      </c>
      <c r="G10" s="27">
        <v>6000</v>
      </c>
    </row>
    <row r="11" spans="1:7" ht="12.75">
      <c r="A11" s="13" t="s">
        <v>59</v>
      </c>
      <c r="B11" s="10">
        <v>36909.7</v>
      </c>
      <c r="C11" s="18">
        <v>30000</v>
      </c>
      <c r="D11" s="10">
        <v>30974.15</v>
      </c>
      <c r="E11" s="6">
        <v>0</v>
      </c>
      <c r="F11" s="10">
        <f t="shared" si="0"/>
        <v>30974.15</v>
      </c>
      <c r="G11" s="27">
        <v>35000</v>
      </c>
    </row>
    <row r="12" spans="1:7" ht="12.75">
      <c r="A12" s="13" t="s">
        <v>43</v>
      </c>
      <c r="B12" s="10">
        <v>465</v>
      </c>
      <c r="C12" s="18">
        <v>0</v>
      </c>
      <c r="D12" s="10">
        <v>1145</v>
      </c>
      <c r="E12" s="6">
        <v>0</v>
      </c>
      <c r="F12" s="10">
        <f t="shared" si="0"/>
        <v>1145</v>
      </c>
      <c r="G12" s="27">
        <v>1200</v>
      </c>
    </row>
    <row r="13" spans="1:7" ht="12.75">
      <c r="A13" s="13" t="s">
        <v>71</v>
      </c>
      <c r="B13" s="10">
        <v>0</v>
      </c>
      <c r="C13" s="18">
        <v>0</v>
      </c>
      <c r="D13" s="18">
        <v>0</v>
      </c>
      <c r="E13" s="18">
        <v>0</v>
      </c>
      <c r="F13" s="18">
        <v>0</v>
      </c>
      <c r="G13" s="27">
        <v>15720</v>
      </c>
    </row>
    <row r="14" spans="1:7" ht="12.75">
      <c r="A14" s="13" t="s">
        <v>44</v>
      </c>
      <c r="B14" s="10">
        <v>15500</v>
      </c>
      <c r="C14" s="18">
        <v>16000</v>
      </c>
      <c r="D14" s="10">
        <v>15024</v>
      </c>
      <c r="E14" s="6">
        <v>0</v>
      </c>
      <c r="F14" s="10">
        <f>D14+E14</f>
        <v>15024</v>
      </c>
      <c r="G14" s="27">
        <v>14000</v>
      </c>
    </row>
    <row r="15" spans="1:7" ht="12.75">
      <c r="A15" s="13" t="s">
        <v>73</v>
      </c>
      <c r="B15" s="10">
        <v>413.76</v>
      </c>
      <c r="C15" s="18">
        <v>500</v>
      </c>
      <c r="D15" s="10">
        <v>367.03</v>
      </c>
      <c r="E15" s="6">
        <v>0</v>
      </c>
      <c r="F15" s="10">
        <f t="shared" si="0"/>
        <v>367.03</v>
      </c>
      <c r="G15" s="27">
        <v>400</v>
      </c>
    </row>
    <row r="16" spans="1:7" ht="12.75">
      <c r="A16" s="13" t="s">
        <v>40</v>
      </c>
      <c r="B16" s="10">
        <v>12676.9</v>
      </c>
      <c r="C16" s="18">
        <v>13000</v>
      </c>
      <c r="D16" s="10">
        <v>13470.75</v>
      </c>
      <c r="E16" s="6">
        <v>0</v>
      </c>
      <c r="F16" s="10">
        <f t="shared" si="0"/>
        <v>13470.75</v>
      </c>
      <c r="G16" s="27">
        <v>15000</v>
      </c>
    </row>
    <row r="17" spans="1:7" ht="12.75">
      <c r="A17" s="13" t="s">
        <v>41</v>
      </c>
      <c r="B17" s="10">
        <v>3375.01</v>
      </c>
      <c r="C17" s="18">
        <v>3000</v>
      </c>
      <c r="D17" s="10">
        <v>2099.33</v>
      </c>
      <c r="E17" s="6">
        <v>0</v>
      </c>
      <c r="F17" s="10">
        <f t="shared" si="0"/>
        <v>2099.33</v>
      </c>
      <c r="G17" s="27">
        <v>3000</v>
      </c>
    </row>
    <row r="18" spans="1:7" ht="12.75">
      <c r="A18" s="32" t="s">
        <v>60</v>
      </c>
      <c r="B18" s="18">
        <v>0</v>
      </c>
      <c r="C18" s="18">
        <v>0</v>
      </c>
      <c r="D18" s="10">
        <v>114.11</v>
      </c>
      <c r="E18" s="6">
        <v>0</v>
      </c>
      <c r="F18" s="10">
        <f t="shared" si="0"/>
        <v>114.11</v>
      </c>
      <c r="G18" s="27">
        <f>250*5</f>
        <v>1250</v>
      </c>
    </row>
    <row r="19" spans="1:7" ht="12.75">
      <c r="A19" s="5" t="s">
        <v>6</v>
      </c>
      <c r="B19" s="6">
        <v>255.81</v>
      </c>
      <c r="C19" s="19">
        <v>300</v>
      </c>
      <c r="D19" s="6">
        <f>7</f>
        <v>7</v>
      </c>
      <c r="E19" s="6">
        <v>0</v>
      </c>
      <c r="F19" s="10">
        <f t="shared" si="0"/>
        <v>7</v>
      </c>
      <c r="G19" s="28">
        <v>25</v>
      </c>
    </row>
    <row r="20" spans="1:7" ht="12.75">
      <c r="A20" s="5" t="s">
        <v>61</v>
      </c>
      <c r="B20" s="6">
        <f>6487.57+23022.87</f>
        <v>29510.44</v>
      </c>
      <c r="C20" s="19">
        <v>30000</v>
      </c>
      <c r="D20" s="6">
        <f>29.71+8222.95+20193.24</f>
        <v>28445.9</v>
      </c>
      <c r="E20" s="6">
        <v>0</v>
      </c>
      <c r="F20" s="10">
        <f>D20+E20</f>
        <v>28445.9</v>
      </c>
      <c r="G20" s="28">
        <v>30000</v>
      </c>
    </row>
    <row r="21" spans="1:7" ht="12.75">
      <c r="A21" s="5" t="s">
        <v>7</v>
      </c>
      <c r="B21" s="18">
        <v>0</v>
      </c>
      <c r="C21" s="19">
        <v>0</v>
      </c>
      <c r="D21" s="6">
        <v>0</v>
      </c>
      <c r="E21" s="6">
        <v>0</v>
      </c>
      <c r="F21" s="10">
        <f t="shared" si="0"/>
        <v>0</v>
      </c>
      <c r="G21" s="28">
        <v>0</v>
      </c>
    </row>
    <row r="22" spans="1:7" ht="12.75">
      <c r="A22" s="5" t="s">
        <v>21</v>
      </c>
      <c r="B22" s="6">
        <v>3500</v>
      </c>
      <c r="C22" s="19">
        <v>5000</v>
      </c>
      <c r="D22" s="6">
        <f>3000-2354</f>
        <v>646</v>
      </c>
      <c r="E22" s="6">
        <v>0</v>
      </c>
      <c r="F22" s="10">
        <f t="shared" si="0"/>
        <v>646</v>
      </c>
      <c r="G22" s="28">
        <v>5000</v>
      </c>
    </row>
    <row r="23" spans="1:7" ht="12.75">
      <c r="A23" s="5" t="s">
        <v>8</v>
      </c>
      <c r="B23" s="18">
        <v>0</v>
      </c>
      <c r="C23" s="19">
        <v>7000</v>
      </c>
      <c r="D23" s="6">
        <v>7000</v>
      </c>
      <c r="E23" s="6">
        <v>0</v>
      </c>
      <c r="F23" s="10">
        <f t="shared" si="0"/>
        <v>7000</v>
      </c>
      <c r="G23" s="28">
        <v>0</v>
      </c>
    </row>
    <row r="24" spans="1:7" ht="12.75">
      <c r="A24" s="5" t="s">
        <v>24</v>
      </c>
      <c r="B24" s="6">
        <v>3000</v>
      </c>
      <c r="C24" s="19">
        <v>3000</v>
      </c>
      <c r="D24" s="6">
        <v>3000</v>
      </c>
      <c r="E24" s="6">
        <v>0</v>
      </c>
      <c r="F24" s="10">
        <f t="shared" si="0"/>
        <v>3000</v>
      </c>
      <c r="G24" s="28">
        <v>3000</v>
      </c>
    </row>
    <row r="25" spans="1:7" ht="12.75">
      <c r="A25" s="5" t="s">
        <v>15</v>
      </c>
      <c r="B25" s="6">
        <v>998.5</v>
      </c>
      <c r="C25" s="19">
        <v>0</v>
      </c>
      <c r="D25" s="6">
        <v>0</v>
      </c>
      <c r="E25" s="6">
        <v>0</v>
      </c>
      <c r="F25" s="10">
        <f t="shared" si="0"/>
        <v>0</v>
      </c>
      <c r="G25" s="28" t="s">
        <v>65</v>
      </c>
    </row>
    <row r="26" spans="1:7" ht="12.75">
      <c r="A26" s="5" t="s">
        <v>33</v>
      </c>
      <c r="B26" s="6">
        <v>1318.43</v>
      </c>
      <c r="C26" s="19">
        <v>0</v>
      </c>
      <c r="D26" s="6">
        <v>0</v>
      </c>
      <c r="E26" s="6">
        <v>0</v>
      </c>
      <c r="F26" s="10">
        <f>D26+E26</f>
        <v>0</v>
      </c>
      <c r="G26" s="28">
        <v>1400</v>
      </c>
    </row>
    <row r="27" spans="1:7" ht="12.75">
      <c r="A27" s="5" t="s">
        <v>9</v>
      </c>
      <c r="B27" s="6">
        <v>745</v>
      </c>
      <c r="C27" s="19">
        <v>500</v>
      </c>
      <c r="D27" s="6">
        <f>425+50+50+500</f>
        <v>1025</v>
      </c>
      <c r="E27" s="6">
        <v>0</v>
      </c>
      <c r="F27" s="10">
        <f t="shared" si="0"/>
        <v>1025</v>
      </c>
      <c r="G27" s="28">
        <v>500</v>
      </c>
    </row>
    <row r="28" spans="1:7" ht="12.75">
      <c r="A28" s="5" t="s">
        <v>10</v>
      </c>
      <c r="B28" s="6">
        <v>1516.84</v>
      </c>
      <c r="C28" s="19">
        <v>1750</v>
      </c>
      <c r="D28" s="6">
        <f>150+40.41+145+425+200+359.5+145</f>
        <v>1464.9099999999999</v>
      </c>
      <c r="E28" s="6">
        <v>0</v>
      </c>
      <c r="F28" s="10">
        <f t="shared" si="0"/>
        <v>1464.9099999999999</v>
      </c>
      <c r="G28" s="28">
        <v>1750</v>
      </c>
    </row>
    <row r="29" spans="1:7" ht="12.75">
      <c r="A29" s="5" t="s">
        <v>66</v>
      </c>
      <c r="B29" s="18">
        <v>0</v>
      </c>
      <c r="C29" s="19">
        <v>0</v>
      </c>
      <c r="D29" s="6">
        <v>196</v>
      </c>
      <c r="E29" s="6">
        <v>0</v>
      </c>
      <c r="F29" s="10">
        <f t="shared" si="0"/>
        <v>196</v>
      </c>
      <c r="G29" s="28">
        <v>0</v>
      </c>
    </row>
    <row r="30" spans="1:7" ht="12.75">
      <c r="A30" s="5" t="s">
        <v>46</v>
      </c>
      <c r="B30" s="6">
        <v>23862.6</v>
      </c>
      <c r="C30" s="19">
        <v>25000</v>
      </c>
      <c r="D30" s="6">
        <f>833.34+1464.97+3000+1086.65+1125.13+2080.8+444.45+359.28</f>
        <v>10394.62</v>
      </c>
      <c r="E30" s="6">
        <v>0</v>
      </c>
      <c r="F30" s="10">
        <f t="shared" si="0"/>
        <v>10394.62</v>
      </c>
      <c r="G30" s="28">
        <v>25000</v>
      </c>
    </row>
    <row r="31" spans="1:7" ht="12.75">
      <c r="A31" s="5" t="s">
        <v>47</v>
      </c>
      <c r="B31" s="19">
        <v>0</v>
      </c>
      <c r="C31" s="19">
        <v>0</v>
      </c>
      <c r="D31" s="6">
        <v>0</v>
      </c>
      <c r="E31" s="6">
        <v>0</v>
      </c>
      <c r="F31" s="10">
        <f>D31+E31</f>
        <v>0</v>
      </c>
      <c r="G31" s="28">
        <v>0</v>
      </c>
    </row>
    <row r="32" spans="1:7" ht="12.75">
      <c r="A32" s="5" t="s">
        <v>20</v>
      </c>
      <c r="B32" s="19">
        <v>0</v>
      </c>
      <c r="C32" s="19">
        <v>0</v>
      </c>
      <c r="D32" s="6">
        <v>45.51</v>
      </c>
      <c r="E32" s="6">
        <v>0</v>
      </c>
      <c r="F32" s="10">
        <f t="shared" si="0"/>
        <v>45.51</v>
      </c>
      <c r="G32" s="28">
        <v>100</v>
      </c>
    </row>
    <row r="33" spans="1:7" ht="12.75">
      <c r="A33" s="5" t="s">
        <v>64</v>
      </c>
      <c r="B33" s="6">
        <v>13488.94</v>
      </c>
      <c r="C33" s="19">
        <v>0</v>
      </c>
      <c r="D33" s="19">
        <v>0</v>
      </c>
      <c r="E33" s="19">
        <v>0</v>
      </c>
      <c r="F33" s="10">
        <f t="shared" si="0"/>
        <v>0</v>
      </c>
      <c r="G33" s="28" t="s">
        <v>65</v>
      </c>
    </row>
    <row r="34" spans="1:7" ht="12.75">
      <c r="A34" s="5" t="s">
        <v>32</v>
      </c>
      <c r="B34" s="6">
        <v>27097</v>
      </c>
      <c r="C34" s="19">
        <v>60000</v>
      </c>
      <c r="D34" s="6">
        <f>15000*4</f>
        <v>60000</v>
      </c>
      <c r="E34" s="6">
        <v>0</v>
      </c>
      <c r="F34" s="10">
        <f t="shared" si="0"/>
        <v>60000</v>
      </c>
      <c r="G34" s="28">
        <v>60000</v>
      </c>
    </row>
    <row r="35" spans="1:7" ht="12.75">
      <c r="A35" s="5" t="s">
        <v>30</v>
      </c>
      <c r="B35" s="6">
        <v>13250</v>
      </c>
      <c r="C35" s="19">
        <v>15000</v>
      </c>
      <c r="D35" s="6">
        <v>15000</v>
      </c>
      <c r="E35" s="6">
        <f>C35-D35</f>
        <v>0</v>
      </c>
      <c r="F35" s="10">
        <f t="shared" si="0"/>
        <v>15000</v>
      </c>
      <c r="G35" s="28">
        <v>15000</v>
      </c>
    </row>
    <row r="36" spans="1:7" ht="13.5" thickBot="1">
      <c r="A36" s="5" t="s">
        <v>31</v>
      </c>
      <c r="B36" s="6">
        <v>13250</v>
      </c>
      <c r="C36" s="19">
        <v>15000</v>
      </c>
      <c r="D36" s="6">
        <v>15000</v>
      </c>
      <c r="E36" s="6">
        <f>C36-D36</f>
        <v>0</v>
      </c>
      <c r="F36" s="10">
        <f t="shared" si="0"/>
        <v>15000</v>
      </c>
      <c r="G36" s="28">
        <v>15000</v>
      </c>
    </row>
    <row r="37" spans="1:7" s="1" customFormat="1" ht="26.25" customHeight="1" thickBot="1" thickTop="1">
      <c r="A37" s="11" t="s">
        <v>27</v>
      </c>
      <c r="B37" s="33"/>
      <c r="C37" s="17" t="s">
        <v>49</v>
      </c>
      <c r="D37" s="12" t="s">
        <v>50</v>
      </c>
      <c r="E37" s="12" t="s">
        <v>51</v>
      </c>
      <c r="F37" s="12" t="s">
        <v>52</v>
      </c>
      <c r="G37" s="26" t="s">
        <v>53</v>
      </c>
    </row>
    <row r="38" spans="1:7" ht="13.5" thickTop="1">
      <c r="A38" s="5" t="s">
        <v>23</v>
      </c>
      <c r="B38" s="5"/>
      <c r="C38" s="20"/>
      <c r="D38" s="6"/>
      <c r="E38" s="6"/>
      <c r="F38" s="6"/>
      <c r="G38" s="28"/>
    </row>
    <row r="39" spans="1:7" ht="12.75">
      <c r="A39" s="13" t="s">
        <v>34</v>
      </c>
      <c r="B39" s="10">
        <v>1195</v>
      </c>
      <c r="C39" s="18">
        <v>2000</v>
      </c>
      <c r="D39" s="10">
        <f>408.4+152.64+820.61</f>
        <v>1381.65</v>
      </c>
      <c r="E39" s="10">
        <v>0</v>
      </c>
      <c r="F39" s="10">
        <f>D39+E39</f>
        <v>1381.65</v>
      </c>
      <c r="G39" s="27">
        <v>2000</v>
      </c>
    </row>
    <row r="40" spans="1:7" ht="12.75">
      <c r="A40" s="13" t="s">
        <v>35</v>
      </c>
      <c r="B40" s="10">
        <v>717.7</v>
      </c>
      <c r="C40" s="18">
        <v>700</v>
      </c>
      <c r="D40" s="10">
        <f>696+12.12+29</f>
        <v>737.12</v>
      </c>
      <c r="E40" s="10">
        <v>0</v>
      </c>
      <c r="F40" s="10">
        <f aca="true" t="shared" si="1" ref="F40:F57">D40+E40</f>
        <v>737.12</v>
      </c>
      <c r="G40" s="27">
        <v>700</v>
      </c>
    </row>
    <row r="41" spans="1:7" ht="12.75">
      <c r="A41" s="13" t="s">
        <v>57</v>
      </c>
      <c r="B41" s="10">
        <v>750</v>
      </c>
      <c r="C41" s="18">
        <v>750</v>
      </c>
      <c r="D41" s="10">
        <f>100+350</f>
        <v>450</v>
      </c>
      <c r="E41" s="10">
        <v>0</v>
      </c>
      <c r="F41" s="10">
        <f t="shared" si="1"/>
        <v>450</v>
      </c>
      <c r="G41" s="27">
        <v>750</v>
      </c>
    </row>
    <row r="42" spans="1:7" ht="12.75">
      <c r="A42" s="13" t="s">
        <v>36</v>
      </c>
      <c r="B42" s="10">
        <v>1188</v>
      </c>
      <c r="C42" s="18">
        <v>1200</v>
      </c>
      <c r="D42" s="10">
        <f>64.65+22.65</f>
        <v>87.30000000000001</v>
      </c>
      <c r="E42" s="10">
        <v>0</v>
      </c>
      <c r="F42" s="10">
        <f t="shared" si="1"/>
        <v>87.30000000000001</v>
      </c>
      <c r="G42" s="27">
        <v>1200</v>
      </c>
    </row>
    <row r="43" spans="1:7" ht="12.75">
      <c r="A43" s="13" t="s">
        <v>43</v>
      </c>
      <c r="B43" s="10">
        <v>250</v>
      </c>
      <c r="C43" s="18">
        <v>250</v>
      </c>
      <c r="D43" s="10">
        <f>1000+135+85+380+160+190</f>
        <v>1950</v>
      </c>
      <c r="E43" s="10">
        <v>0</v>
      </c>
      <c r="F43" s="10">
        <f t="shared" si="1"/>
        <v>1950</v>
      </c>
      <c r="G43" s="27">
        <v>1000</v>
      </c>
    </row>
    <row r="44" spans="1:7" ht="12.75">
      <c r="A44" s="13" t="s">
        <v>37</v>
      </c>
      <c r="B44" s="10">
        <v>232.5</v>
      </c>
      <c r="C44" s="18">
        <v>250</v>
      </c>
      <c r="D44" s="10">
        <v>397.5</v>
      </c>
      <c r="E44" s="10">
        <v>0</v>
      </c>
      <c r="F44" s="10">
        <f t="shared" si="1"/>
        <v>397.5</v>
      </c>
      <c r="G44" s="27">
        <v>400</v>
      </c>
    </row>
    <row r="45" spans="1:7" ht="12.75">
      <c r="A45" s="13" t="s">
        <v>38</v>
      </c>
      <c r="B45" s="10">
        <v>380.5</v>
      </c>
      <c r="C45" s="18">
        <v>400</v>
      </c>
      <c r="D45" s="10">
        <v>0</v>
      </c>
      <c r="E45" s="10">
        <v>0</v>
      </c>
      <c r="F45" s="10">
        <f>D45+E45</f>
        <v>0</v>
      </c>
      <c r="G45" s="27">
        <v>400</v>
      </c>
    </row>
    <row r="46" spans="1:7" ht="12.75">
      <c r="A46" s="13" t="s">
        <v>58</v>
      </c>
      <c r="B46" s="20">
        <v>0</v>
      </c>
      <c r="C46" s="18">
        <v>0</v>
      </c>
      <c r="D46" s="10">
        <v>6985</v>
      </c>
      <c r="E46" s="10">
        <v>0</v>
      </c>
      <c r="F46" s="10">
        <f t="shared" si="1"/>
        <v>6985</v>
      </c>
      <c r="G46" s="27">
        <v>7000</v>
      </c>
    </row>
    <row r="47" spans="1:7" ht="12.75">
      <c r="A47" s="13" t="s">
        <v>45</v>
      </c>
      <c r="B47" s="10">
        <v>18950.59</v>
      </c>
      <c r="C47" s="18">
        <v>20000</v>
      </c>
      <c r="D47" s="10">
        <v>24233.81</v>
      </c>
      <c r="E47" s="10">
        <v>0</v>
      </c>
      <c r="F47" s="10">
        <f t="shared" si="1"/>
        <v>24233.81</v>
      </c>
      <c r="G47" s="27">
        <v>30000</v>
      </c>
    </row>
    <row r="48" spans="1:7" ht="12.75">
      <c r="A48" s="14" t="s">
        <v>39</v>
      </c>
      <c r="B48" s="6">
        <v>79.96</v>
      </c>
      <c r="C48" s="19">
        <v>100</v>
      </c>
      <c r="D48" s="6">
        <f>101.72+54.03</f>
        <v>155.75</v>
      </c>
      <c r="E48" s="10">
        <v>0</v>
      </c>
      <c r="F48" s="10">
        <f t="shared" si="1"/>
        <v>155.75</v>
      </c>
      <c r="G48" s="28">
        <v>250</v>
      </c>
    </row>
    <row r="49" spans="1:7" ht="12.75">
      <c r="A49" s="14" t="s">
        <v>40</v>
      </c>
      <c r="B49" s="6">
        <v>13157.5</v>
      </c>
      <c r="C49" s="19">
        <v>13000</v>
      </c>
      <c r="D49" s="6">
        <v>12953.75</v>
      </c>
      <c r="E49" s="10">
        <v>0</v>
      </c>
      <c r="F49" s="10">
        <f t="shared" si="1"/>
        <v>12953.75</v>
      </c>
      <c r="G49" s="28">
        <v>14000</v>
      </c>
    </row>
    <row r="50" spans="1:7" ht="12.75">
      <c r="A50" s="14" t="s">
        <v>41</v>
      </c>
      <c r="B50" s="6">
        <v>1375.8</v>
      </c>
      <c r="C50" s="19">
        <v>1400</v>
      </c>
      <c r="D50" s="6">
        <f>14383.97-12953.75</f>
        <v>1430.2199999999993</v>
      </c>
      <c r="E50" s="10">
        <v>0</v>
      </c>
      <c r="F50" s="10">
        <f t="shared" si="1"/>
        <v>1430.2199999999993</v>
      </c>
      <c r="G50" s="28">
        <v>1500</v>
      </c>
    </row>
    <row r="51" spans="1:7" ht="12.75">
      <c r="A51" s="5" t="s">
        <v>11</v>
      </c>
      <c r="B51" s="6">
        <v>300</v>
      </c>
      <c r="C51" s="19">
        <v>1000</v>
      </c>
      <c r="D51" s="6">
        <v>300</v>
      </c>
      <c r="E51" s="10">
        <v>0</v>
      </c>
      <c r="F51" s="10">
        <f>D51+E51</f>
        <v>300</v>
      </c>
      <c r="G51" s="28">
        <v>1000</v>
      </c>
    </row>
    <row r="52" spans="1:7" ht="12.75">
      <c r="A52" s="5" t="s">
        <v>12</v>
      </c>
      <c r="B52" s="6">
        <v>55.44</v>
      </c>
      <c r="C52" s="19">
        <v>300</v>
      </c>
      <c r="D52" s="6">
        <f>1405.42+30.62</f>
        <v>1436.04</v>
      </c>
      <c r="E52" s="6">
        <v>0</v>
      </c>
      <c r="F52" s="10">
        <f t="shared" si="1"/>
        <v>1436.04</v>
      </c>
      <c r="G52" s="28">
        <v>1500</v>
      </c>
    </row>
    <row r="53" spans="1:7" ht="12.75">
      <c r="A53" s="5" t="s">
        <v>22</v>
      </c>
      <c r="B53" s="6">
        <v>1557</v>
      </c>
      <c r="C53" s="19">
        <v>1750</v>
      </c>
      <c r="D53" s="6">
        <f>1360+10</f>
        <v>1370</v>
      </c>
      <c r="E53" s="6">
        <v>0</v>
      </c>
      <c r="F53" s="10">
        <f t="shared" si="1"/>
        <v>1370</v>
      </c>
      <c r="G53" s="28">
        <v>1400</v>
      </c>
    </row>
    <row r="54" spans="1:7" ht="12.75">
      <c r="A54" s="5" t="s">
        <v>70</v>
      </c>
      <c r="B54" s="20">
        <v>0</v>
      </c>
      <c r="C54" s="19">
        <v>1000</v>
      </c>
      <c r="D54" s="6">
        <f>425+50+50</f>
        <v>525</v>
      </c>
      <c r="E54" s="6">
        <v>0</v>
      </c>
      <c r="F54" s="10">
        <f>D54+E54</f>
        <v>525</v>
      </c>
      <c r="G54" s="28">
        <v>500</v>
      </c>
    </row>
    <row r="55" spans="1:7" ht="12.75">
      <c r="A55" s="5" t="s">
        <v>13</v>
      </c>
      <c r="B55" s="6">
        <v>852.53</v>
      </c>
      <c r="C55" s="19">
        <v>1000</v>
      </c>
      <c r="D55" s="6">
        <v>689.07</v>
      </c>
      <c r="E55" s="6">
        <v>0</v>
      </c>
      <c r="F55" s="10">
        <f>D55+E55</f>
        <v>689.07</v>
      </c>
      <c r="G55" s="28">
        <v>1000</v>
      </c>
    </row>
    <row r="56" spans="1:7" ht="12.75">
      <c r="A56" s="5" t="s">
        <v>62</v>
      </c>
      <c r="B56" s="6">
        <v>56151.89</v>
      </c>
      <c r="C56" s="19">
        <v>0</v>
      </c>
      <c r="D56" s="6">
        <v>3250</v>
      </c>
      <c r="E56" s="6">
        <v>0</v>
      </c>
      <c r="F56" s="10">
        <f t="shared" si="1"/>
        <v>3250</v>
      </c>
      <c r="G56" s="28">
        <v>60000</v>
      </c>
    </row>
    <row r="57" spans="1:7" ht="12.75">
      <c r="A57" s="5" t="s">
        <v>14</v>
      </c>
      <c r="B57" s="6">
        <v>532.86</v>
      </c>
      <c r="C57" s="19">
        <v>700</v>
      </c>
      <c r="D57" s="6">
        <f>114.6+516.13+64+49.92+24.41+200.25+981.27</f>
        <v>1950.58</v>
      </c>
      <c r="E57" s="6">
        <v>0</v>
      </c>
      <c r="F57" s="10">
        <f t="shared" si="1"/>
        <v>1950.58</v>
      </c>
      <c r="G57" s="28">
        <v>2000</v>
      </c>
    </row>
    <row r="58" spans="1:7" ht="12.75">
      <c r="A58" s="5" t="s">
        <v>72</v>
      </c>
      <c r="B58" s="20">
        <v>0</v>
      </c>
      <c r="C58" s="20">
        <v>4000</v>
      </c>
      <c r="D58" s="6">
        <f>430+453.9+135+421.2</f>
        <v>1440.1</v>
      </c>
      <c r="E58" s="6">
        <v>0</v>
      </c>
      <c r="F58" s="10">
        <f>D58+E58</f>
        <v>1440.1</v>
      </c>
      <c r="G58" s="28">
        <f>140.4*12</f>
        <v>1684.8000000000002</v>
      </c>
    </row>
    <row r="59" spans="1:7" ht="12.75">
      <c r="A59" s="5" t="s">
        <v>4</v>
      </c>
      <c r="B59" s="20">
        <v>0</v>
      </c>
      <c r="C59" s="19">
        <v>1000</v>
      </c>
      <c r="D59" s="6">
        <v>0</v>
      </c>
      <c r="E59" s="6">
        <v>0</v>
      </c>
      <c r="F59" s="10">
        <f>D59+E59</f>
        <v>0</v>
      </c>
      <c r="G59" s="28">
        <v>0</v>
      </c>
    </row>
    <row r="60" spans="1:7" ht="12.75">
      <c r="A60" s="5" t="s">
        <v>74</v>
      </c>
      <c r="B60" s="6">
        <v>677.76</v>
      </c>
      <c r="C60" s="19">
        <v>1000</v>
      </c>
      <c r="D60" s="6">
        <v>20</v>
      </c>
      <c r="E60" s="6">
        <v>0</v>
      </c>
      <c r="F60" s="10">
        <v>20</v>
      </c>
      <c r="G60" s="28">
        <v>50</v>
      </c>
    </row>
    <row r="61" spans="1:7" s="3" customFormat="1" ht="12.75">
      <c r="A61" s="7" t="s">
        <v>16</v>
      </c>
      <c r="B61" s="7"/>
      <c r="C61" s="21">
        <f>SUM(C6:C60)</f>
        <v>282565</v>
      </c>
      <c r="D61" s="8">
        <f>SUM(D6:D60)</f>
        <v>271344.47</v>
      </c>
      <c r="E61" s="8">
        <f>SUM(E6:E60)</f>
        <v>0</v>
      </c>
      <c r="F61" s="8">
        <f>SUM(F5:F60)</f>
        <v>271344.47</v>
      </c>
      <c r="G61" s="29">
        <f>SUM(G5:G60)</f>
        <v>381379.8</v>
      </c>
    </row>
    <row r="62" ht="13.5" thickBot="1">
      <c r="G62" s="30"/>
    </row>
    <row r="63" spans="1:7" s="1" customFormat="1" ht="26.25" customHeight="1" thickBot="1" thickTop="1">
      <c r="A63" s="11" t="s">
        <v>26</v>
      </c>
      <c r="B63" s="33"/>
      <c r="C63" s="17" t="s">
        <v>49</v>
      </c>
      <c r="D63" s="12" t="s">
        <v>50</v>
      </c>
      <c r="E63" s="12" t="s">
        <v>51</v>
      </c>
      <c r="F63" s="12" t="s">
        <v>52</v>
      </c>
      <c r="G63" s="26" t="s">
        <v>53</v>
      </c>
    </row>
    <row r="64" spans="1:7" ht="13.5" thickTop="1">
      <c r="A64" s="9" t="s">
        <v>68</v>
      </c>
      <c r="B64" s="34"/>
      <c r="C64" s="25"/>
      <c r="D64" s="10"/>
      <c r="E64" s="10"/>
      <c r="F64" s="10"/>
      <c r="G64" s="27"/>
    </row>
    <row r="65" spans="1:7" ht="12.75">
      <c r="A65" s="13" t="s">
        <v>55</v>
      </c>
      <c r="B65" s="20">
        <v>0</v>
      </c>
      <c r="C65" s="18">
        <f>39160+2520</f>
        <v>41680</v>
      </c>
      <c r="D65" s="10">
        <f>39160+205</f>
        <v>39365</v>
      </c>
      <c r="E65" s="10">
        <v>0</v>
      </c>
      <c r="F65" s="10">
        <f>D65+E65</f>
        <v>39365</v>
      </c>
      <c r="G65" s="27">
        <v>42000</v>
      </c>
    </row>
    <row r="66" spans="1:7" ht="12.75">
      <c r="A66" s="13" t="s">
        <v>56</v>
      </c>
      <c r="B66" s="20">
        <v>0</v>
      </c>
      <c r="C66" s="18">
        <v>33625</v>
      </c>
      <c r="D66" s="10">
        <v>33625</v>
      </c>
      <c r="E66" s="10">
        <v>0</v>
      </c>
      <c r="F66" s="10">
        <f aca="true" t="shared" si="2" ref="F66:F81">D66+E66</f>
        <v>33625</v>
      </c>
      <c r="G66" s="27">
        <v>35000</v>
      </c>
    </row>
    <row r="67" spans="1:7" ht="12.75">
      <c r="A67" s="13" t="s">
        <v>75</v>
      </c>
      <c r="B67" s="20">
        <v>0</v>
      </c>
      <c r="C67" s="18">
        <v>500</v>
      </c>
      <c r="D67" s="10">
        <v>500</v>
      </c>
      <c r="E67" s="10">
        <v>0</v>
      </c>
      <c r="F67" s="10">
        <f t="shared" si="2"/>
        <v>500</v>
      </c>
      <c r="G67" s="27">
        <v>3544</v>
      </c>
    </row>
    <row r="68" spans="1:7" ht="12.75">
      <c r="A68" s="5" t="s">
        <v>0</v>
      </c>
      <c r="B68" s="20">
        <v>0</v>
      </c>
      <c r="C68" s="19">
        <v>1250</v>
      </c>
      <c r="D68" s="6">
        <v>1025</v>
      </c>
      <c r="E68" s="6">
        <v>0</v>
      </c>
      <c r="F68" s="10">
        <f t="shared" si="2"/>
        <v>1025</v>
      </c>
      <c r="G68" s="28">
        <v>0</v>
      </c>
    </row>
    <row r="69" spans="1:7" ht="12.75">
      <c r="A69" s="5" t="s">
        <v>67</v>
      </c>
      <c r="B69" s="6">
        <v>37625</v>
      </c>
      <c r="C69" s="19">
        <v>30000</v>
      </c>
      <c r="D69" s="6">
        <f>53555+1750</f>
        <v>55305</v>
      </c>
      <c r="E69" s="6">
        <v>0</v>
      </c>
      <c r="F69" s="10">
        <f t="shared" si="2"/>
        <v>55305</v>
      </c>
      <c r="G69" s="28">
        <v>50000</v>
      </c>
    </row>
    <row r="70" spans="1:7" ht="12.75">
      <c r="A70" s="5" t="s">
        <v>33</v>
      </c>
      <c r="B70" s="6">
        <v>1070</v>
      </c>
      <c r="C70" s="19">
        <v>0</v>
      </c>
      <c r="D70" s="6">
        <v>0</v>
      </c>
      <c r="E70" s="6">
        <v>0</v>
      </c>
      <c r="F70" s="10">
        <f>D70+E70</f>
        <v>0</v>
      </c>
      <c r="G70" s="28">
        <v>1400</v>
      </c>
    </row>
    <row r="71" spans="1:7" ht="12.75">
      <c r="A71" s="5" t="s">
        <v>18</v>
      </c>
      <c r="B71" s="20">
        <v>0</v>
      </c>
      <c r="C71" s="19">
        <v>0</v>
      </c>
      <c r="D71" s="6">
        <v>0</v>
      </c>
      <c r="E71" s="6">
        <v>0</v>
      </c>
      <c r="F71" s="10">
        <f t="shared" si="2"/>
        <v>0</v>
      </c>
      <c r="G71" s="28">
        <v>0</v>
      </c>
    </row>
    <row r="72" spans="1:7" ht="12.75">
      <c r="A72" s="5" t="s">
        <v>19</v>
      </c>
      <c r="B72" s="20">
        <v>0</v>
      </c>
      <c r="C72" s="19">
        <v>0</v>
      </c>
      <c r="D72" s="6">
        <v>0</v>
      </c>
      <c r="E72" s="6">
        <v>0</v>
      </c>
      <c r="F72" s="10">
        <f t="shared" si="2"/>
        <v>0</v>
      </c>
      <c r="G72" s="28">
        <v>0</v>
      </c>
    </row>
    <row r="73" spans="1:7" ht="12.75">
      <c r="A73" s="5" t="s">
        <v>1</v>
      </c>
      <c r="B73" s="6">
        <v>5361.54</v>
      </c>
      <c r="C73" s="19">
        <v>6000</v>
      </c>
      <c r="D73" s="6">
        <v>5148</v>
      </c>
      <c r="E73" s="6">
        <v>0</v>
      </c>
      <c r="F73" s="10">
        <v>5148</v>
      </c>
      <c r="G73" s="28">
        <v>3080</v>
      </c>
    </row>
    <row r="74" spans="1:7" ht="12.75">
      <c r="A74" s="5" t="s">
        <v>2</v>
      </c>
      <c r="B74" s="6">
        <v>19410</v>
      </c>
      <c r="C74" s="19">
        <v>25000</v>
      </c>
      <c r="D74" s="6">
        <f>440+495+220+3405+985+55+605+55</f>
        <v>6260</v>
      </c>
      <c r="E74" s="6">
        <v>0</v>
      </c>
      <c r="F74" s="10">
        <f t="shared" si="2"/>
        <v>6260</v>
      </c>
      <c r="G74" s="28">
        <v>25000</v>
      </c>
    </row>
    <row r="75" spans="1:7" ht="12.75">
      <c r="A75" s="5" t="s">
        <v>28</v>
      </c>
      <c r="B75" s="6">
        <v>58801</v>
      </c>
      <c r="C75" s="19">
        <v>60000</v>
      </c>
      <c r="D75" s="6">
        <f>650+3525+5100+12375+5900+5925+2375+5050+2800+1150+1650+1200+625+1075+475+450+50+800+9800+50</f>
        <v>61025</v>
      </c>
      <c r="E75" s="6">
        <v>0</v>
      </c>
      <c r="F75" s="10">
        <f t="shared" si="2"/>
        <v>61025</v>
      </c>
      <c r="G75" s="28">
        <v>61000</v>
      </c>
    </row>
    <row r="76" spans="1:7" ht="12.75">
      <c r="A76" s="5" t="s">
        <v>69</v>
      </c>
      <c r="B76" s="20">
        <v>0</v>
      </c>
      <c r="C76" s="19"/>
      <c r="D76" s="6">
        <v>0</v>
      </c>
      <c r="E76" s="6">
        <v>0</v>
      </c>
      <c r="F76" s="10"/>
      <c r="G76" s="28">
        <v>0</v>
      </c>
    </row>
    <row r="77" spans="1:7" ht="12.75">
      <c r="A77" s="13" t="s">
        <v>55</v>
      </c>
      <c r="B77" s="20">
        <v>0</v>
      </c>
      <c r="C77" s="19">
        <v>0</v>
      </c>
      <c r="D77" s="6">
        <v>52580</v>
      </c>
      <c r="E77" s="6">
        <v>0</v>
      </c>
      <c r="F77" s="10">
        <f t="shared" si="2"/>
        <v>52580</v>
      </c>
      <c r="G77" s="28">
        <v>55000</v>
      </c>
    </row>
    <row r="78" spans="1:7" ht="12.75">
      <c r="A78" s="13" t="s">
        <v>56</v>
      </c>
      <c r="B78" s="20">
        <v>0</v>
      </c>
      <c r="C78" s="19">
        <v>0</v>
      </c>
      <c r="D78" s="6">
        <v>20795</v>
      </c>
      <c r="E78" s="6">
        <v>0</v>
      </c>
      <c r="F78" s="10">
        <f t="shared" si="2"/>
        <v>20795</v>
      </c>
      <c r="G78" s="28">
        <v>24000</v>
      </c>
    </row>
    <row r="79" spans="1:7" ht="12.75">
      <c r="A79" s="5" t="s">
        <v>3</v>
      </c>
      <c r="B79" s="6">
        <v>79525</v>
      </c>
      <c r="C79" s="19">
        <v>0</v>
      </c>
      <c r="D79" s="6">
        <v>0</v>
      </c>
      <c r="E79" s="6">
        <v>0</v>
      </c>
      <c r="F79" s="10">
        <f t="shared" si="2"/>
        <v>0</v>
      </c>
      <c r="G79" s="28">
        <v>70000</v>
      </c>
    </row>
    <row r="80" spans="1:7" ht="12.75">
      <c r="A80" s="5" t="s">
        <v>4</v>
      </c>
      <c r="B80" s="20">
        <v>0</v>
      </c>
      <c r="C80" s="19">
        <v>0</v>
      </c>
      <c r="D80" s="6">
        <v>0</v>
      </c>
      <c r="E80" s="6">
        <v>0</v>
      </c>
      <c r="F80" s="10">
        <f t="shared" si="2"/>
        <v>0</v>
      </c>
      <c r="G80" s="28">
        <v>0</v>
      </c>
    </row>
    <row r="81" spans="1:7" ht="12.75">
      <c r="A81" s="5" t="s">
        <v>5</v>
      </c>
      <c r="B81" s="20">
        <v>0</v>
      </c>
      <c r="C81" s="19">
        <v>0</v>
      </c>
      <c r="D81" s="6">
        <v>0</v>
      </c>
      <c r="E81" s="6">
        <v>0</v>
      </c>
      <c r="F81" s="10">
        <f t="shared" si="2"/>
        <v>0</v>
      </c>
      <c r="G81" s="28">
        <v>0</v>
      </c>
    </row>
    <row r="82" spans="1:7" s="3" customFormat="1" ht="12.75">
      <c r="A82" s="7" t="s">
        <v>17</v>
      </c>
      <c r="B82" s="7"/>
      <c r="C82" s="21">
        <f>SUM(C65:C81)</f>
        <v>198055</v>
      </c>
      <c r="D82" s="8">
        <f>SUM(D64:D81)</f>
        <v>275628</v>
      </c>
      <c r="E82" s="8">
        <f>SUM(E64:E81)</f>
        <v>0</v>
      </c>
      <c r="F82" s="8">
        <f>SUM(F64:F81)</f>
        <v>275628</v>
      </c>
      <c r="G82" s="29">
        <f>SUM(G64:G81)</f>
        <v>370024</v>
      </c>
    </row>
    <row r="83" spans="1:7" s="3" customFormat="1" ht="12.75">
      <c r="A83" s="7"/>
      <c r="B83" s="7"/>
      <c r="C83" s="21"/>
      <c r="D83" s="8"/>
      <c r="E83" s="8"/>
      <c r="F83" s="8"/>
      <c r="G83" s="21"/>
    </row>
    <row r="84" spans="1:7" s="3" customFormat="1" ht="12.75">
      <c r="A84" s="7" t="s">
        <v>48</v>
      </c>
      <c r="B84" s="7"/>
      <c r="C84" s="15">
        <f>C82-C61</f>
        <v>-84510</v>
      </c>
      <c r="D84" s="8">
        <f>D82-D61</f>
        <v>4283.530000000028</v>
      </c>
      <c r="E84" s="8"/>
      <c r="F84" s="8">
        <f>F82-F61</f>
        <v>4283.530000000028</v>
      </c>
      <c r="G84" s="15">
        <f>G82-G61</f>
        <v>-11355.799999999988</v>
      </c>
    </row>
    <row r="86" spans="1:7" ht="50.25" customHeight="1">
      <c r="A86" s="35" t="s">
        <v>54</v>
      </c>
      <c r="B86" s="35"/>
      <c r="C86" s="35"/>
      <c r="D86" s="35"/>
      <c r="E86" s="35"/>
      <c r="F86" s="35"/>
      <c r="G86" s="35"/>
    </row>
    <row r="88" spans="1:7" ht="24" customHeight="1">
      <c r="A88" s="35"/>
      <c r="B88" s="35"/>
      <c r="C88" s="36"/>
      <c r="D88" s="36"/>
      <c r="E88" s="36"/>
      <c r="F88" s="36"/>
      <c r="G88" s="36"/>
    </row>
  </sheetData>
  <mergeCells count="4">
    <mergeCell ref="A88:G88"/>
    <mergeCell ref="A86:G86"/>
    <mergeCell ref="A1:G1"/>
    <mergeCell ref="A2:G2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&amp;LPage &amp;P</oddFooter>
  </headerFooter>
  <rowBreaks count="2" manualBreakCount="2">
    <brk id="36" max="6" man="1"/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cp:lastPrinted>2007-08-31T16:13:38Z</cp:lastPrinted>
  <dcterms:created xsi:type="dcterms:W3CDTF">2007-07-11T16:33:49Z</dcterms:created>
  <dcterms:modified xsi:type="dcterms:W3CDTF">2008-07-14T17:41:36Z</dcterms:modified>
  <cp:category/>
  <cp:version/>
  <cp:contentType/>
  <cp:contentStatus/>
</cp:coreProperties>
</file>