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280" windowHeight="7140" activeTab="0"/>
  </bookViews>
  <sheets>
    <sheet name="Sheet1" sheetId="1" r:id="rId1"/>
    <sheet name="Sheet3" sheetId="2" r:id="rId2"/>
  </sheets>
  <definedNames>
    <definedName name="_xlnm.Print_Area" localSheetId="0">'Sheet1'!$A$1:$O$66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<sst xmlns="http://schemas.openxmlformats.org/spreadsheetml/2006/main" count="188" uniqueCount="116">
  <si>
    <t>VOTE-BY-MAIL BY COUNTY</t>
  </si>
  <si>
    <t>COUNTY</t>
  </si>
  <si>
    <t>MAIL</t>
  </si>
  <si>
    <t>REQUEST</t>
  </si>
  <si>
    <t>PRECINCT</t>
  </si>
  <si>
    <t>TOTAL</t>
  </si>
  <si>
    <t>RETURNED</t>
  </si>
  <si>
    <t>REGIS.</t>
  </si>
  <si>
    <t>PERM.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</si>
  <si>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</si>
  <si>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</si>
  <si>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</si>
  <si>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</si>
  <si>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</si>
  <si>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</si>
  <si>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</si>
  <si>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</si>
  <si>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</si>
  <si>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</si>
  <si>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</si>
  <si>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</si>
  <si>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</si>
  <si>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</si>
  <si>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</si>
  <si>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</si>
  <si>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</si>
  <si>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</si>
  <si>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</si>
  <si>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</si>
  <si>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</si>
  <si>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</si>
  <si>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</si>
  <si>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</si>
  <si>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</si>
  <si>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</si>
  <si>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</si>
  <si>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</si>
  <si>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</si>
  <si>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</si>
  <si>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</si>
  <si>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</si>
  <si>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</si>
  <si>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</si>
  <si>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</si>
  <si>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</si>
  <si>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</si>
  <si>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</si>
  <si>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</si>
  <si>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</si>
  <si>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</si>
  <si>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</si>
  <si>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</si>
  <si>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</si>
  <si>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</si>
  <si>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</si>
  <si>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</si>
  <si>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</si>
  <si>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</si>
  <si>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</si>
  <si>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</si>
  <si>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</si>
  <si>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</si>
  <si>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</si>
  <si>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</si>
  <si>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</si>
  <si>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</si>
  <si>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%</t>
  </si>
  <si>
    <t>COUNTER BALLOT</t>
  </si>
  <si>
    <t>% RET.</t>
  </si>
  <si>
    <t>ISSUED</t>
  </si>
  <si>
    <t>MILITARY</t>
  </si>
  <si>
    <t>OVERSEAS</t>
  </si>
  <si>
    <t>FEDERAL</t>
  </si>
  <si>
    <t>VBM</t>
  </si>
  <si>
    <t>MAY 19, 2009 STATEWIDE SPECIAL ELECTION</t>
  </si>
  <si>
    <t>-</t>
  </si>
  <si>
    <t>N/A</t>
  </si>
  <si>
    <t>Reg.</t>
  </si>
  <si>
    <t>RETURNED VBM</t>
  </si>
  <si>
    <t>of VBM.</t>
  </si>
  <si>
    <t>First</t>
  </si>
  <si>
    <t>Update</t>
  </si>
  <si>
    <t>Latest</t>
  </si>
  <si>
    <t>Santa Cruz</t>
  </si>
  <si>
    <t xml:space="preserve">                 -</t>
  </si>
  <si>
    <t>BY MAIL</t>
  </si>
  <si>
    <t>&amp; COUNTER</t>
  </si>
  <si>
    <t>POLLS</t>
  </si>
  <si>
    <t>PROV.</t>
  </si>
  <si>
    <t>BALLOTS</t>
  </si>
  <si>
    <t>CAST</t>
  </si>
  <si>
    <t>TURNOUT</t>
  </si>
  <si>
    <t>Poll</t>
  </si>
  <si>
    <t>Voter</t>
  </si>
  <si>
    <t>Turnout</t>
  </si>
  <si>
    <t>5/192009</t>
  </si>
  <si>
    <t>Final?</t>
  </si>
  <si>
    <t>Final</t>
  </si>
  <si>
    <t>VBM  AT</t>
  </si>
  <si>
    <t xml:space="preserve">VBM as Percentage of Statewide Ballots  </t>
  </si>
  <si>
    <t xml:space="preserve">Total Ballots Cast - Statewide </t>
  </si>
  <si>
    <t xml:space="preserve">   Final</t>
  </si>
  <si>
    <t xml:space="preserve">VBM returned on Election Day  </t>
  </si>
  <si>
    <t xml:space="preserve">VBM returned prior to Election Day  </t>
  </si>
  <si>
    <t xml:space="preserve">Total Statewide Turnout  </t>
  </si>
  <si>
    <t xml:space="preserve">Provisional Ballots Cast as a percentage of Total Votes Cast  </t>
  </si>
  <si>
    <t>Ballots</t>
  </si>
  <si>
    <t>Cast</t>
  </si>
  <si>
    <t>At Polls</t>
  </si>
  <si>
    <t>% of Reg.</t>
  </si>
  <si>
    <t xml:space="preserve">Ballots Cast at Polls as a % of Reg.  </t>
  </si>
  <si>
    <t xml:space="preserve">VBM Ballots Cast as % of Reg.  </t>
  </si>
  <si>
    <t xml:space="preserve">VBM Ballots Cast as a % of VBM Ballots Issued  </t>
  </si>
  <si>
    <t xml:space="preserve">Ballots Cast at Polls as a % of non VBM Voters </t>
  </si>
  <si>
    <t xml:space="preserve">  - Poll Voter Turnout</t>
  </si>
  <si>
    <t xml:space="preserve">  - VBM Voter Turnout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</si>
</sst>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;@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</numFmts>
  <fonts count="2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" borderId="1" applyNumberFormat="0" applyAlignment="0" applyProtection="0"/>
    <xf numFmtId="0" fontId="1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8" borderId="0" applyNumberFormat="0" applyBorder="0" applyAlignment="0" applyProtection="0"/>
    <xf numFmtId="0" fontId="0" fillId="4" borderId="7" applyNumberFormat="0" applyFont="0" applyAlignment="0" applyProtection="0"/>
    <xf numFmtId="0" fontId="20" fillId="2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5" fillId="0" borderId="1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vertical="center"/>
    </xf>
    <xf numFmtId="41" fontId="5" fillId="0" borderId="1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horizontal="center" vertical="center"/>
    </xf>
    <xf numFmtId="41" fontId="4" fillId="6" borderId="19" xfId="0" applyNumberFormat="1" applyFont="1" applyFill="1" applyBorder="1" applyAlignment="1">
      <alignment horizontal="right" vertical="center"/>
    </xf>
    <xf numFmtId="41" fontId="4" fillId="6" borderId="20" xfId="0" applyNumberFormat="1" applyFont="1" applyFill="1" applyBorder="1" applyAlignment="1">
      <alignment vertical="center"/>
    </xf>
    <xf numFmtId="41" fontId="4" fillId="6" borderId="2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10" fontId="4" fillId="6" borderId="22" xfId="0" applyNumberFormat="1" applyFont="1" applyFill="1" applyBorder="1" applyAlignment="1">
      <alignment vertical="center"/>
    </xf>
    <xf numFmtId="0" fontId="4" fillId="16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4" fillId="16" borderId="28" xfId="0" applyFont="1" applyFill="1" applyBorder="1" applyAlignment="1">
      <alignment horizontal="center" vertical="center"/>
    </xf>
    <xf numFmtId="0" fontId="4" fillId="16" borderId="29" xfId="0" applyFont="1" applyFill="1" applyBorder="1" applyAlignment="1">
      <alignment horizontal="center" vertical="center"/>
    </xf>
    <xf numFmtId="41" fontId="5" fillId="0" borderId="30" xfId="0" applyNumberFormat="1" applyFont="1" applyBorder="1" applyAlignment="1">
      <alignment vertical="center"/>
    </xf>
    <xf numFmtId="41" fontId="4" fillId="6" borderId="31" xfId="0" applyNumberFormat="1" applyFont="1" applyFill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33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horizontal="right"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10" fontId="5" fillId="0" borderId="25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0" xfId="0" applyFont="1" applyAlignment="1">
      <alignment/>
    </xf>
    <xf numFmtId="41" fontId="4" fillId="6" borderId="42" xfId="0" applyNumberFormat="1" applyFont="1" applyFill="1" applyBorder="1" applyAlignment="1">
      <alignment horizontal="right" vertical="center"/>
    </xf>
    <xf numFmtId="41" fontId="4" fillId="6" borderId="43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horizontal="center"/>
    </xf>
    <xf numFmtId="10" fontId="4" fillId="16" borderId="25" xfId="0" applyNumberFormat="1" applyFont="1" applyFill="1" applyBorder="1" applyAlignment="1">
      <alignment horizontal="center" vertical="center" shrinkToFit="1"/>
    </xf>
    <xf numFmtId="10" fontId="4" fillId="16" borderId="28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0" fillId="18" borderId="0" xfId="0" applyFont="1" applyFill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0" borderId="40" xfId="0" applyFont="1" applyFill="1" applyBorder="1" applyAlignment="1">
      <alignment horizontal="left" vertical="center"/>
    </xf>
    <xf numFmtId="41" fontId="5" fillId="0" borderId="30" xfId="0" applyNumberFormat="1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/>
    </xf>
    <xf numFmtId="0" fontId="4" fillId="16" borderId="44" xfId="0" applyFont="1" applyFill="1" applyBorder="1" applyAlignment="1">
      <alignment horizontal="center" vertical="center" shrinkToFit="1"/>
    </xf>
    <xf numFmtId="0" fontId="4" fillId="16" borderId="45" xfId="0" applyFont="1" applyFill="1" applyBorder="1" applyAlignment="1">
      <alignment horizontal="center" vertical="center" shrinkToFit="1"/>
    </xf>
    <xf numFmtId="0" fontId="4" fillId="16" borderId="46" xfId="0" applyFont="1" applyFill="1" applyBorder="1" applyAlignment="1">
      <alignment horizontal="center" vertical="center"/>
    </xf>
    <xf numFmtId="10" fontId="5" fillId="0" borderId="47" xfId="0" applyNumberFormat="1" applyFont="1" applyBorder="1" applyAlignment="1">
      <alignment vertical="center"/>
    </xf>
    <xf numFmtId="0" fontId="4" fillId="10" borderId="0" xfId="0" applyFont="1" applyFill="1" applyBorder="1" applyAlignment="1">
      <alignment horizontal="center" vertical="center"/>
    </xf>
    <xf numFmtId="16" fontId="24" fillId="10" borderId="0" xfId="0" applyNumberFormat="1" applyFont="1" applyFill="1" applyAlignment="1">
      <alignment horizontal="center"/>
    </xf>
    <xf numFmtId="41" fontId="0" fillId="0" borderId="0" xfId="0" applyNumberFormat="1" applyFont="1" applyAlignment="1">
      <alignment/>
    </xf>
    <xf numFmtId="0" fontId="4" fillId="16" borderId="48" xfId="0" applyFont="1" applyFill="1" applyBorder="1" applyAlignment="1">
      <alignment horizontal="center" vertical="center"/>
    </xf>
    <xf numFmtId="0" fontId="4" fillId="16" borderId="49" xfId="0" applyFont="1" applyFill="1" applyBorder="1" applyAlignment="1">
      <alignment horizontal="center" vertical="center" shrinkToFit="1"/>
    </xf>
    <xf numFmtId="0" fontId="4" fillId="16" borderId="50" xfId="0" applyFont="1" applyFill="1" applyBorder="1" applyAlignment="1">
      <alignment horizontal="center" vertical="center" shrinkToFit="1"/>
    </xf>
    <xf numFmtId="41" fontId="5" fillId="19" borderId="51" xfId="0" applyNumberFormat="1" applyFont="1" applyFill="1" applyBorder="1" applyAlignment="1">
      <alignment vertical="center"/>
    </xf>
    <xf numFmtId="0" fontId="4" fillId="20" borderId="0" xfId="0" applyFont="1" applyFill="1" applyBorder="1" applyAlignment="1">
      <alignment horizontal="center" vertical="center" shrinkToFit="1"/>
    </xf>
    <xf numFmtId="0" fontId="4" fillId="10" borderId="0" xfId="0" applyFont="1" applyFill="1" applyBorder="1" applyAlignment="1">
      <alignment horizontal="center" vertical="center" shrinkToFit="1"/>
    </xf>
    <xf numFmtId="0" fontId="4" fillId="10" borderId="52" xfId="0" applyFont="1" applyFill="1" applyBorder="1" applyAlignment="1">
      <alignment horizontal="center" vertical="center" shrinkToFit="1"/>
    </xf>
    <xf numFmtId="0" fontId="4" fillId="20" borderId="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 shrinkToFit="1"/>
    </xf>
    <xf numFmtId="10" fontId="5" fillId="0" borderId="53" xfId="0" applyNumberFormat="1" applyFont="1" applyBorder="1" applyAlignment="1">
      <alignment vertical="center"/>
    </xf>
    <xf numFmtId="0" fontId="4" fillId="16" borderId="54" xfId="0" applyFont="1" applyFill="1" applyBorder="1" applyAlignment="1">
      <alignment horizontal="center" vertical="center" shrinkToFit="1"/>
    </xf>
    <xf numFmtId="0" fontId="4" fillId="16" borderId="55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41" fontId="25" fillId="0" borderId="12" xfId="0" applyNumberFormat="1" applyFont="1" applyBorder="1" applyAlignment="1">
      <alignment vertical="center"/>
    </xf>
    <xf numFmtId="14" fontId="0" fillId="0" borderId="0" xfId="0" applyNumberFormat="1" applyFont="1" applyFill="1" applyBorder="1" applyAlignment="1">
      <alignment/>
    </xf>
    <xf numFmtId="14" fontId="24" fillId="0" borderId="0" xfId="0" applyNumberFormat="1" applyFont="1" applyAlignment="1">
      <alignment horizontal="center"/>
    </xf>
    <xf numFmtId="43" fontId="0" fillId="0" borderId="0" xfId="42" applyAlignment="1">
      <alignment/>
    </xf>
    <xf numFmtId="43" fontId="0" fillId="0" borderId="0" xfId="0" applyNumberFormat="1" applyAlignment="1">
      <alignment/>
    </xf>
    <xf numFmtId="0" fontId="24" fillId="0" borderId="0" xfId="0" applyFont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173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59" applyNumberFormat="1" applyFont="1" applyAlignment="1">
      <alignment/>
    </xf>
    <xf numFmtId="0" fontId="0" fillId="0" borderId="0" xfId="0" applyFont="1" applyAlignment="1" quotePrefix="1">
      <alignment/>
    </xf>
    <xf numFmtId="0" fontId="24" fillId="0" borderId="0" xfId="0" applyFont="1" applyAlignment="1">
      <alignment/>
    </xf>
    <xf numFmtId="0" fontId="4" fillId="16" borderId="23" xfId="0" applyFont="1" applyFill="1" applyBorder="1" applyAlignment="1">
      <alignment horizontal="center" vertical="center"/>
    </xf>
    <xf numFmtId="0" fontId="5" fillId="16" borderId="26" xfId="0" applyFont="1" applyFill="1" applyBorder="1" applyAlignment="1">
      <alignment horizontal="center" vertical="center"/>
    </xf>
    <xf numFmtId="41" fontId="4" fillId="16" borderId="56" xfId="0" applyNumberFormat="1" applyFont="1" applyFill="1" applyBorder="1" applyAlignment="1">
      <alignment horizontal="center" vertical="center" wrapText="1"/>
    </xf>
    <xf numFmtId="41" fontId="5" fillId="16" borderId="57" xfId="0" applyNumberFormat="1" applyFont="1" applyFill="1" applyBorder="1" applyAlignment="1">
      <alignment horizontal="center" vertical="center" wrapText="1"/>
    </xf>
    <xf numFmtId="0" fontId="4" fillId="16" borderId="58" xfId="0" applyFont="1" applyFill="1" applyBorder="1" applyAlignment="1">
      <alignment horizontal="center" vertical="center"/>
    </xf>
    <xf numFmtId="0" fontId="5" fillId="16" borderId="59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5" fillId="16" borderId="27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 shrinkToFit="1"/>
    </xf>
    <xf numFmtId="0" fontId="5" fillId="16" borderId="27" xfId="0" applyFont="1" applyFill="1" applyBorder="1" applyAlignment="1">
      <alignment horizontal="center" vertical="center" shrinkToFit="1"/>
    </xf>
    <xf numFmtId="0" fontId="4" fillId="16" borderId="60" xfId="0" applyFont="1" applyFill="1" applyBorder="1" applyAlignment="1">
      <alignment horizontal="center" vertical="center"/>
    </xf>
    <xf numFmtId="0" fontId="5" fillId="16" borderId="6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6" borderId="62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6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10" fontId="4" fillId="6" borderId="47" xfId="0" applyNumberFormat="1" applyFont="1" applyFill="1" applyBorder="1" applyAlignment="1">
      <alignment vertical="center"/>
    </xf>
    <xf numFmtId="10" fontId="0" fillId="0" borderId="6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"/>
  <sheetViews>
    <sheetView tabSelected="1" workbookViewId="0" topLeftCell="H5">
      <pane ySplit="816" topLeftCell="BM48" activePane="bottomLeft" state="split"/>
      <selection pane="topLeft" activeCell="U5" sqref="U1:U16384"/>
      <selection pane="bottomLeft" activeCell="T78" sqref="T78"/>
    </sheetView>
  </sheetViews>
  <sheetFormatPr defaultColWidth="9.140625" defaultRowHeight="12.75"/>
  <cols>
    <col min="1" max="1" width="14.28125" style="2" bestFit="1" customWidth="1"/>
    <col min="2" max="2" width="11.8515625" style="2" customWidth="1"/>
    <col min="3" max="3" width="10.7109375" style="2" customWidth="1"/>
    <col min="4" max="4" width="11.421875" style="2" customWidth="1"/>
    <col min="5" max="6" width="10.00390625" style="2" customWidth="1"/>
    <col min="7" max="7" width="10.00390625" style="2" bestFit="1" customWidth="1"/>
    <col min="8" max="9" width="10.00390625" style="2" customWidth="1"/>
    <col min="10" max="10" width="11.7109375" style="2" customWidth="1"/>
    <col min="11" max="11" width="10.00390625" style="57" customWidth="1"/>
    <col min="12" max="12" width="10.8515625" style="2" bestFit="1" customWidth="1"/>
    <col min="13" max="13" width="9.8515625" style="2" customWidth="1"/>
    <col min="14" max="14" width="10.421875" style="2" bestFit="1" customWidth="1"/>
    <col min="15" max="15" width="10.00390625" style="2" customWidth="1"/>
    <col min="16" max="16" width="10.7109375" style="2" bestFit="1" customWidth="1"/>
    <col min="17" max="22" width="10.7109375" style="2" customWidth="1"/>
    <col min="23" max="23" width="5.00390625" style="2" customWidth="1"/>
    <col min="24" max="16384" width="9.140625" style="2" customWidth="1"/>
  </cols>
  <sheetData>
    <row r="1" spans="1:22" ht="17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1"/>
      <c r="Q1" s="21"/>
      <c r="R1" s="21"/>
      <c r="S1" s="21"/>
      <c r="T1" s="21"/>
      <c r="U1" s="21"/>
      <c r="V1" s="21"/>
    </row>
    <row r="2" spans="1:22" ht="17.25">
      <c r="A2" s="114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21"/>
      <c r="Q2" s="21"/>
      <c r="R2" s="21"/>
      <c r="S2" s="21"/>
      <c r="T2" s="21"/>
      <c r="U2" s="21"/>
      <c r="V2" s="21"/>
    </row>
    <row r="3" spans="1:22" ht="18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54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2:22" ht="16.5" thickBot="1" thickTop="1">
      <c r="B4" s="111" t="s">
        <v>69</v>
      </c>
      <c r="C4" s="112"/>
      <c r="D4" s="112"/>
      <c r="E4" s="112"/>
      <c r="F4" s="112"/>
      <c r="G4" s="112"/>
      <c r="H4" s="112"/>
      <c r="I4" s="112"/>
      <c r="J4" s="112"/>
      <c r="K4" s="113"/>
      <c r="L4" s="115" t="s">
        <v>78</v>
      </c>
      <c r="M4" s="116"/>
      <c r="N4" s="116"/>
      <c r="O4" s="116"/>
      <c r="P4" s="117"/>
      <c r="Q4" s="76"/>
      <c r="R4" s="77" t="s">
        <v>5</v>
      </c>
      <c r="S4" s="78"/>
      <c r="T4" s="77" t="s">
        <v>92</v>
      </c>
      <c r="U4" s="77" t="s">
        <v>106</v>
      </c>
      <c r="V4" s="77" t="s">
        <v>106</v>
      </c>
    </row>
    <row r="5" spans="1:27" ht="13.5" thickTop="1">
      <c r="A5" s="102" t="s">
        <v>1</v>
      </c>
      <c r="B5" s="100" t="s">
        <v>67</v>
      </c>
      <c r="C5" s="23" t="s">
        <v>2</v>
      </c>
      <c r="D5" s="24" t="s">
        <v>2</v>
      </c>
      <c r="E5" s="104" t="s">
        <v>72</v>
      </c>
      <c r="F5" s="104" t="s">
        <v>70</v>
      </c>
      <c r="G5" s="106" t="s">
        <v>71</v>
      </c>
      <c r="H5" s="25" t="s">
        <v>8</v>
      </c>
      <c r="I5" s="108" t="s">
        <v>5</v>
      </c>
      <c r="J5" s="98" t="s">
        <v>7</v>
      </c>
      <c r="K5" s="55" t="s">
        <v>66</v>
      </c>
      <c r="L5" s="82" t="s">
        <v>85</v>
      </c>
      <c r="M5" s="73" t="s">
        <v>98</v>
      </c>
      <c r="N5" s="74" t="s">
        <v>5</v>
      </c>
      <c r="O5" s="65" t="s">
        <v>68</v>
      </c>
      <c r="P5" s="66" t="s">
        <v>68</v>
      </c>
      <c r="Q5" s="76" t="s">
        <v>88</v>
      </c>
      <c r="R5" s="77" t="s">
        <v>89</v>
      </c>
      <c r="S5" s="78" t="s">
        <v>5</v>
      </c>
      <c r="T5" s="77" t="s">
        <v>93</v>
      </c>
      <c r="U5" s="77" t="s">
        <v>107</v>
      </c>
      <c r="V5" s="77" t="s">
        <v>108</v>
      </c>
      <c r="X5" s="58" t="s">
        <v>80</v>
      </c>
      <c r="Y5" s="58" t="s">
        <v>82</v>
      </c>
      <c r="Z5" s="70">
        <v>39951</v>
      </c>
      <c r="AA5" s="58" t="s">
        <v>82</v>
      </c>
    </row>
    <row r="6" spans="1:28" ht="13.5" thickBot="1">
      <c r="A6" s="103"/>
      <c r="B6" s="101"/>
      <c r="C6" s="26" t="s">
        <v>3</v>
      </c>
      <c r="D6" s="27" t="s">
        <v>4</v>
      </c>
      <c r="E6" s="110"/>
      <c r="F6" s="105"/>
      <c r="G6" s="107"/>
      <c r="H6" s="28" t="s">
        <v>73</v>
      </c>
      <c r="I6" s="109"/>
      <c r="J6" s="99"/>
      <c r="K6" s="56" t="s">
        <v>73</v>
      </c>
      <c r="L6" s="83" t="s">
        <v>86</v>
      </c>
      <c r="M6" s="27" t="s">
        <v>87</v>
      </c>
      <c r="N6" s="72" t="s">
        <v>6</v>
      </c>
      <c r="O6" s="29" t="s">
        <v>77</v>
      </c>
      <c r="P6" s="67" t="s">
        <v>79</v>
      </c>
      <c r="Q6" s="79" t="s">
        <v>89</v>
      </c>
      <c r="R6" s="77" t="s">
        <v>90</v>
      </c>
      <c r="S6" s="80" t="s">
        <v>91</v>
      </c>
      <c r="T6" s="77" t="s">
        <v>94</v>
      </c>
      <c r="U6" s="77" t="s">
        <v>108</v>
      </c>
      <c r="V6" s="77" t="s">
        <v>109</v>
      </c>
      <c r="X6" s="58" t="s">
        <v>81</v>
      </c>
      <c r="Y6" s="58" t="s">
        <v>81</v>
      </c>
      <c r="Z6" s="69" t="s">
        <v>81</v>
      </c>
      <c r="AA6" s="58" t="s">
        <v>81</v>
      </c>
      <c r="AB6" s="84" t="s">
        <v>96</v>
      </c>
    </row>
    <row r="7" spans="1:28" ht="14.25" thickBot="1" thickTop="1">
      <c r="A7" s="43" t="s">
        <v>9</v>
      </c>
      <c r="B7" s="34">
        <v>256</v>
      </c>
      <c r="C7" s="35">
        <v>1970</v>
      </c>
      <c r="D7" s="36">
        <v>6031</v>
      </c>
      <c r="E7" s="36">
        <v>2019</v>
      </c>
      <c r="F7" s="37">
        <v>887</v>
      </c>
      <c r="G7" s="36">
        <v>145</v>
      </c>
      <c r="H7" s="38">
        <v>351366</v>
      </c>
      <c r="I7" s="30">
        <v>362674</v>
      </c>
      <c r="J7" s="39">
        <v>762180</v>
      </c>
      <c r="K7" s="40">
        <v>0.47573848379789047</v>
      </c>
      <c r="L7" s="41">
        <v>119615</v>
      </c>
      <c r="M7" s="36">
        <v>31000</v>
      </c>
      <c r="N7" s="75">
        <v>160543</v>
      </c>
      <c r="O7" s="68">
        <v>0.19756958518454387</v>
      </c>
      <c r="P7" s="68">
        <v>0.4152903158208198</v>
      </c>
      <c r="Q7" s="86">
        <v>7000</v>
      </c>
      <c r="R7" s="5">
        <v>227724</v>
      </c>
      <c r="S7" s="81">
        <v>0.2987174996950176</v>
      </c>
      <c r="T7" s="81">
        <v>0.19293408229392117</v>
      </c>
      <c r="U7" s="5">
        <f>R7-N7</f>
        <v>67181</v>
      </c>
      <c r="V7" s="81">
        <f>U7/J7</f>
        <v>0.08814322076149991</v>
      </c>
      <c r="X7" s="59">
        <v>39933</v>
      </c>
      <c r="Y7" s="59">
        <v>39946</v>
      </c>
      <c r="Z7" s="59">
        <v>39951</v>
      </c>
      <c r="AA7" s="59">
        <v>39965</v>
      </c>
      <c r="AB7" s="85" t="s">
        <v>97</v>
      </c>
    </row>
    <row r="8" spans="1:28" ht="14.25" thickBot="1" thickTop="1">
      <c r="A8" s="44" t="s">
        <v>10</v>
      </c>
      <c r="B8" s="3"/>
      <c r="C8" s="4"/>
      <c r="D8" s="5">
        <v>799</v>
      </c>
      <c r="E8" s="5"/>
      <c r="F8" s="6"/>
      <c r="G8" s="5"/>
      <c r="H8" s="7"/>
      <c r="I8" s="30">
        <v>799</v>
      </c>
      <c r="J8" s="4">
        <v>799</v>
      </c>
      <c r="K8" s="40">
        <f aca="true" t="shared" si="0" ref="K8:K19">I8/J8</f>
        <v>1</v>
      </c>
      <c r="L8" s="32">
        <v>262</v>
      </c>
      <c r="M8" s="36">
        <v>85</v>
      </c>
      <c r="N8" s="75">
        <f aca="true" t="shared" si="1" ref="N8:N64">L8+M8</f>
        <v>347</v>
      </c>
      <c r="O8" s="68">
        <f aca="true" t="shared" si="2" ref="O8:O65">N8/J8</f>
        <v>0.43429286608260326</v>
      </c>
      <c r="P8" s="68">
        <f aca="true" t="shared" si="3" ref="P8:P65">N8/I8</f>
        <v>0.43429286608260326</v>
      </c>
      <c r="Q8" s="86">
        <v>0</v>
      </c>
      <c r="R8" s="5">
        <v>347</v>
      </c>
      <c r="S8" s="81">
        <f aca="true" t="shared" si="4" ref="S8:S65">R8/J8</f>
        <v>0.43429286608260326</v>
      </c>
      <c r="T8" s="81">
        <v>0</v>
      </c>
      <c r="U8" s="5">
        <f aca="true" t="shared" si="5" ref="U8:U65">R8-N8</f>
        <v>0</v>
      </c>
      <c r="V8" s="81">
        <f aca="true" t="shared" si="6" ref="V8:V65">U8/J8</f>
        <v>0</v>
      </c>
      <c r="X8" s="59">
        <v>39920</v>
      </c>
      <c r="Y8" s="59">
        <v>39946</v>
      </c>
      <c r="Z8" s="59">
        <v>39951</v>
      </c>
      <c r="AA8" s="59">
        <v>39953</v>
      </c>
      <c r="AB8" s="85" t="s">
        <v>97</v>
      </c>
    </row>
    <row r="9" spans="1:28" ht="14.25" thickBot="1" thickTop="1">
      <c r="A9" s="44" t="s">
        <v>11</v>
      </c>
      <c r="B9" s="3">
        <v>95</v>
      </c>
      <c r="C9" s="4">
        <v>216</v>
      </c>
      <c r="D9" s="5">
        <v>45</v>
      </c>
      <c r="E9" s="5"/>
      <c r="F9" s="6">
        <v>44</v>
      </c>
      <c r="G9" s="5">
        <v>9</v>
      </c>
      <c r="H9" s="7">
        <v>10351</v>
      </c>
      <c r="I9" s="30">
        <f>SUM(B9:H9)</f>
        <v>10760</v>
      </c>
      <c r="J9" s="8">
        <v>21297</v>
      </c>
      <c r="K9" s="40">
        <f t="shared" si="0"/>
        <v>0.5052354791754707</v>
      </c>
      <c r="L9" s="32">
        <v>5498</v>
      </c>
      <c r="M9" s="36">
        <v>808</v>
      </c>
      <c r="N9" s="75">
        <v>9105</v>
      </c>
      <c r="O9" s="68">
        <f t="shared" si="2"/>
        <v>0.42752500352162276</v>
      </c>
      <c r="P9" s="68">
        <f t="shared" si="3"/>
        <v>0.8461895910780669</v>
      </c>
      <c r="Q9" s="86">
        <v>53</v>
      </c>
      <c r="R9" s="5">
        <v>9966</v>
      </c>
      <c r="S9" s="81">
        <f t="shared" si="4"/>
        <v>0.46795323284969714</v>
      </c>
      <c r="T9" s="81">
        <f aca="true" t="shared" si="7" ref="T9:T65">(R9-N9)/(J9-I9)</f>
        <v>0.08171206225680934</v>
      </c>
      <c r="U9" s="5">
        <f t="shared" si="5"/>
        <v>861</v>
      </c>
      <c r="V9" s="81">
        <f t="shared" si="6"/>
        <v>0.040428229328074376</v>
      </c>
      <c r="X9" s="59">
        <v>39923</v>
      </c>
      <c r="Y9" s="59">
        <v>39947</v>
      </c>
      <c r="Z9" s="59">
        <v>39951</v>
      </c>
      <c r="AA9" s="59">
        <v>39952</v>
      </c>
      <c r="AB9" s="85" t="s">
        <v>97</v>
      </c>
    </row>
    <row r="10" spans="1:28" ht="14.25" thickBot="1" thickTop="1">
      <c r="A10" s="44" t="s">
        <v>12</v>
      </c>
      <c r="B10" s="3">
        <v>152</v>
      </c>
      <c r="C10" s="4">
        <v>1995</v>
      </c>
      <c r="D10" s="5">
        <v>6476</v>
      </c>
      <c r="E10" s="5" t="s">
        <v>84</v>
      </c>
      <c r="F10" s="6">
        <v>270</v>
      </c>
      <c r="G10" s="5">
        <v>164</v>
      </c>
      <c r="H10" s="7">
        <v>50824</v>
      </c>
      <c r="I10" s="30">
        <v>59881</v>
      </c>
      <c r="J10" s="4">
        <v>119995</v>
      </c>
      <c r="K10" s="40">
        <f t="shared" si="0"/>
        <v>0.49902912621359224</v>
      </c>
      <c r="L10" s="32">
        <v>23809</v>
      </c>
      <c r="M10" s="36">
        <v>7229</v>
      </c>
      <c r="N10" s="75">
        <v>31038</v>
      </c>
      <c r="O10" s="68">
        <f t="shared" si="2"/>
        <v>0.2586607775323972</v>
      </c>
      <c r="P10" s="68">
        <f t="shared" si="3"/>
        <v>0.5183280172341811</v>
      </c>
      <c r="Q10" s="86">
        <v>546</v>
      </c>
      <c r="R10" s="5">
        <v>43604</v>
      </c>
      <c r="S10" s="81">
        <f t="shared" si="4"/>
        <v>0.36338180757531563</v>
      </c>
      <c r="T10" s="81">
        <v>0.1293</v>
      </c>
      <c r="U10" s="5">
        <f t="shared" si="5"/>
        <v>12566</v>
      </c>
      <c r="V10" s="81">
        <f t="shared" si="6"/>
        <v>0.10472103004291845</v>
      </c>
      <c r="X10" s="59">
        <v>39923</v>
      </c>
      <c r="Y10" s="59">
        <v>39946</v>
      </c>
      <c r="Z10" s="59">
        <v>39951</v>
      </c>
      <c r="AA10" s="59">
        <v>39972</v>
      </c>
      <c r="AB10" s="85" t="s">
        <v>97</v>
      </c>
    </row>
    <row r="11" spans="1:28" ht="14.25" thickBot="1" thickTop="1">
      <c r="A11" s="44" t="s">
        <v>13</v>
      </c>
      <c r="B11" s="3">
        <v>72</v>
      </c>
      <c r="C11" s="4">
        <v>533</v>
      </c>
      <c r="D11" s="9">
        <v>0</v>
      </c>
      <c r="E11" s="9">
        <v>0</v>
      </c>
      <c r="F11" s="6">
        <v>55</v>
      </c>
      <c r="G11" s="5">
        <v>18</v>
      </c>
      <c r="H11" s="7">
        <v>14653</v>
      </c>
      <c r="I11" s="30">
        <f>SUM(B11:H11)</f>
        <v>15331</v>
      </c>
      <c r="J11" s="8">
        <v>27950</v>
      </c>
      <c r="K11" s="40">
        <f t="shared" si="0"/>
        <v>0.5485152057245081</v>
      </c>
      <c r="L11" s="32">
        <v>7875</v>
      </c>
      <c r="M11" s="36">
        <v>917</v>
      </c>
      <c r="N11" s="75">
        <f>L11+M11</f>
        <v>8792</v>
      </c>
      <c r="O11" s="68">
        <f t="shared" si="2"/>
        <v>0.314561717352415</v>
      </c>
      <c r="P11" s="68">
        <f t="shared" si="3"/>
        <v>0.5734785728262997</v>
      </c>
      <c r="Q11" s="86">
        <v>124</v>
      </c>
      <c r="R11" s="5">
        <v>12149</v>
      </c>
      <c r="S11" s="81">
        <f t="shared" si="4"/>
        <v>0.4346690518783542</v>
      </c>
      <c r="T11" s="81">
        <f t="shared" si="7"/>
        <v>0.26602741897139237</v>
      </c>
      <c r="U11" s="5">
        <f t="shared" si="5"/>
        <v>3357</v>
      </c>
      <c r="V11" s="81">
        <f t="shared" si="6"/>
        <v>0.12010733452593918</v>
      </c>
      <c r="X11" s="59">
        <v>39924</v>
      </c>
      <c r="Y11" s="59">
        <v>39947</v>
      </c>
      <c r="Z11" s="59">
        <v>39952</v>
      </c>
      <c r="AA11" s="59">
        <v>39960</v>
      </c>
      <c r="AB11" s="85" t="s">
        <v>97</v>
      </c>
    </row>
    <row r="12" spans="1:28" ht="14.25" thickBot="1" thickTop="1">
      <c r="A12" s="44" t="s">
        <v>14</v>
      </c>
      <c r="B12" s="3" t="s">
        <v>75</v>
      </c>
      <c r="C12" s="4">
        <v>100</v>
      </c>
      <c r="D12" s="9">
        <v>1129</v>
      </c>
      <c r="E12" s="9" t="s">
        <v>75</v>
      </c>
      <c r="F12" s="6">
        <v>33</v>
      </c>
      <c r="G12" s="5">
        <v>3</v>
      </c>
      <c r="H12" s="7">
        <v>2471</v>
      </c>
      <c r="I12" s="30">
        <f>SUM(B12:H12)</f>
        <v>3736</v>
      </c>
      <c r="J12" s="8">
        <v>7889</v>
      </c>
      <c r="K12" s="40">
        <f t="shared" si="0"/>
        <v>0.47357079477753833</v>
      </c>
      <c r="L12" s="32">
        <v>1766</v>
      </c>
      <c r="M12" s="36">
        <v>217</v>
      </c>
      <c r="N12" s="75">
        <v>1983</v>
      </c>
      <c r="O12" s="68">
        <f t="shared" si="2"/>
        <v>0.25136265686398784</v>
      </c>
      <c r="P12" s="68">
        <f t="shared" si="3"/>
        <v>0.5307815845824411</v>
      </c>
      <c r="Q12" s="86">
        <v>23</v>
      </c>
      <c r="R12" s="5">
        <v>3071</v>
      </c>
      <c r="S12" s="81">
        <f t="shared" si="4"/>
        <v>0.3892762073773609</v>
      </c>
      <c r="T12" s="81">
        <f t="shared" si="7"/>
        <v>0.2619792920780159</v>
      </c>
      <c r="U12" s="5">
        <f t="shared" si="5"/>
        <v>1088</v>
      </c>
      <c r="V12" s="81">
        <f t="shared" si="6"/>
        <v>0.13791355051337306</v>
      </c>
      <c r="X12" s="59">
        <v>39930</v>
      </c>
      <c r="Y12" s="59">
        <v>39951</v>
      </c>
      <c r="Z12" s="59">
        <v>39951</v>
      </c>
      <c r="AA12" s="59">
        <v>39959</v>
      </c>
      <c r="AB12" s="85" t="s">
        <v>97</v>
      </c>
    </row>
    <row r="13" spans="1:28" ht="14.25" thickBot="1" thickTop="1">
      <c r="A13" s="44" t="s">
        <v>15</v>
      </c>
      <c r="B13" s="3">
        <v>309</v>
      </c>
      <c r="C13" s="4">
        <v>13516</v>
      </c>
      <c r="D13" s="5">
        <v>9131</v>
      </c>
      <c r="E13" s="5">
        <v>1</v>
      </c>
      <c r="F13" s="6">
        <v>812</v>
      </c>
      <c r="G13" s="5">
        <v>2482</v>
      </c>
      <c r="H13" s="7">
        <v>219280</v>
      </c>
      <c r="I13" s="30">
        <f>SUM(B13:H13)</f>
        <v>245531</v>
      </c>
      <c r="J13" s="4">
        <v>524229</v>
      </c>
      <c r="K13" s="40">
        <f t="shared" si="0"/>
        <v>0.46836592405227484</v>
      </c>
      <c r="L13" s="32">
        <v>115605</v>
      </c>
      <c r="M13" s="36">
        <v>16288</v>
      </c>
      <c r="N13" s="75">
        <f>L13+M13</f>
        <v>131893</v>
      </c>
      <c r="O13" s="68">
        <f t="shared" si="2"/>
        <v>0.2515942460260688</v>
      </c>
      <c r="P13" s="68">
        <f t="shared" si="3"/>
        <v>0.5371745319328313</v>
      </c>
      <c r="Q13" s="86">
        <v>2726</v>
      </c>
      <c r="R13" s="5">
        <v>185406</v>
      </c>
      <c r="S13" s="81">
        <f t="shared" si="4"/>
        <v>0.35367368077691236</v>
      </c>
      <c r="T13" s="81">
        <f t="shared" si="7"/>
        <v>0.19201070693008201</v>
      </c>
      <c r="U13" s="5">
        <f t="shared" si="5"/>
        <v>53513</v>
      </c>
      <c r="V13" s="81">
        <f t="shared" si="6"/>
        <v>0.10207943475084362</v>
      </c>
      <c r="X13" s="59">
        <v>39930</v>
      </c>
      <c r="Y13" s="59">
        <v>39948</v>
      </c>
      <c r="Z13" s="59">
        <v>39951</v>
      </c>
      <c r="AA13" s="59">
        <v>39966</v>
      </c>
      <c r="AB13" s="85" t="s">
        <v>97</v>
      </c>
    </row>
    <row r="14" spans="1:28" ht="14.25" thickBot="1" thickTop="1">
      <c r="A14" s="44" t="s">
        <v>16</v>
      </c>
      <c r="B14" s="3">
        <v>60</v>
      </c>
      <c r="C14" s="4">
        <v>199</v>
      </c>
      <c r="D14" s="5"/>
      <c r="E14" s="5"/>
      <c r="F14" s="6">
        <v>20</v>
      </c>
      <c r="G14" s="5">
        <v>11</v>
      </c>
      <c r="H14" s="7">
        <v>5004</v>
      </c>
      <c r="I14" s="30">
        <f>SUM(B14:H14)</f>
        <v>5294</v>
      </c>
      <c r="J14" s="8">
        <v>12705</v>
      </c>
      <c r="K14" s="40">
        <f t="shared" si="0"/>
        <v>0.4166863439590712</v>
      </c>
      <c r="L14" s="32">
        <v>2960</v>
      </c>
      <c r="M14" s="36">
        <v>0</v>
      </c>
      <c r="N14" s="75">
        <f>L14+M14</f>
        <v>2960</v>
      </c>
      <c r="O14" s="68">
        <f t="shared" si="2"/>
        <v>0.23297914207005116</v>
      </c>
      <c r="P14" s="68">
        <f t="shared" si="3"/>
        <v>0.5591235360785796</v>
      </c>
      <c r="Q14" s="86">
        <v>1</v>
      </c>
      <c r="R14" s="5">
        <v>4883</v>
      </c>
      <c r="S14" s="81">
        <f t="shared" si="4"/>
        <v>0.38433687524596616</v>
      </c>
      <c r="T14" s="81">
        <f t="shared" si="7"/>
        <v>0.2594791526109837</v>
      </c>
      <c r="U14" s="5">
        <f t="shared" si="5"/>
        <v>1923</v>
      </c>
      <c r="V14" s="81">
        <f t="shared" si="6"/>
        <v>0.151357733175915</v>
      </c>
      <c r="X14" s="59">
        <v>39941</v>
      </c>
      <c r="Y14" s="59">
        <v>39941</v>
      </c>
      <c r="Z14" s="59">
        <v>39941</v>
      </c>
      <c r="AA14" s="59">
        <v>40001</v>
      </c>
      <c r="AB14" s="85" t="s">
        <v>97</v>
      </c>
    </row>
    <row r="15" spans="1:28" ht="14.25" thickBot="1" thickTop="1">
      <c r="A15" s="44" t="s">
        <v>17</v>
      </c>
      <c r="B15" s="3">
        <v>194</v>
      </c>
      <c r="C15" s="4">
        <v>603</v>
      </c>
      <c r="D15" s="5">
        <v>15090</v>
      </c>
      <c r="E15" s="5">
        <v>140</v>
      </c>
      <c r="F15" s="6" t="s">
        <v>76</v>
      </c>
      <c r="G15" s="5">
        <v>266</v>
      </c>
      <c r="H15" s="7">
        <v>46466</v>
      </c>
      <c r="I15" s="30">
        <v>62761</v>
      </c>
      <c r="J15" s="4">
        <v>108167</v>
      </c>
      <c r="K15" s="40">
        <f>I15/J15</f>
        <v>0.580223173426276</v>
      </c>
      <c r="L15" s="32">
        <v>25691</v>
      </c>
      <c r="M15" s="36">
        <v>8157</v>
      </c>
      <c r="N15" s="75">
        <f t="shared" si="1"/>
        <v>33848</v>
      </c>
      <c r="O15" s="68">
        <f t="shared" si="2"/>
        <v>0.31292353490436087</v>
      </c>
      <c r="P15" s="68">
        <f t="shared" si="3"/>
        <v>0.5393158171475917</v>
      </c>
      <c r="Q15" s="86">
        <v>406</v>
      </c>
      <c r="R15" s="5">
        <v>44135</v>
      </c>
      <c r="S15" s="81">
        <f t="shared" si="4"/>
        <v>0.4080264775763403</v>
      </c>
      <c r="T15" s="81">
        <f t="shared" si="7"/>
        <v>0.22655596176716733</v>
      </c>
      <c r="U15" s="5">
        <f t="shared" si="5"/>
        <v>10287</v>
      </c>
      <c r="V15" s="81">
        <f t="shared" si="6"/>
        <v>0.09510294267197944</v>
      </c>
      <c r="X15" s="59">
        <v>39930</v>
      </c>
      <c r="Y15" s="59">
        <v>39948</v>
      </c>
      <c r="Z15" s="59">
        <v>39951</v>
      </c>
      <c r="AA15" s="59">
        <v>39969</v>
      </c>
      <c r="AB15" s="91" t="s">
        <v>97</v>
      </c>
    </row>
    <row r="16" spans="1:28" ht="14.25" thickBot="1" thickTop="1">
      <c r="A16" s="44" t="s">
        <v>18</v>
      </c>
      <c r="B16" s="3">
        <v>1167</v>
      </c>
      <c r="C16" s="4">
        <v>4005</v>
      </c>
      <c r="D16" s="5">
        <v>8895</v>
      </c>
      <c r="E16" s="5"/>
      <c r="F16" s="6">
        <v>681</v>
      </c>
      <c r="G16" s="5">
        <v>512</v>
      </c>
      <c r="H16" s="7">
        <v>148337</v>
      </c>
      <c r="I16" s="30">
        <f>SUM(B16:H16)</f>
        <v>163597</v>
      </c>
      <c r="J16" s="8">
        <v>380178</v>
      </c>
      <c r="K16" s="40">
        <f t="shared" si="0"/>
        <v>0.43031685158004934</v>
      </c>
      <c r="L16" s="32">
        <v>69804</v>
      </c>
      <c r="M16" s="36">
        <v>6872</v>
      </c>
      <c r="N16" s="75">
        <v>94888</v>
      </c>
      <c r="O16" s="68">
        <f t="shared" si="2"/>
        <v>0.24958835071992594</v>
      </c>
      <c r="P16" s="68">
        <f t="shared" si="3"/>
        <v>0.5800106358918562</v>
      </c>
      <c r="Q16" s="86">
        <v>1587</v>
      </c>
      <c r="R16" s="5">
        <v>94888</v>
      </c>
      <c r="S16" s="81">
        <f t="shared" si="4"/>
        <v>0.24958835071992594</v>
      </c>
      <c r="T16" s="81">
        <f t="shared" si="7"/>
        <v>0</v>
      </c>
      <c r="U16" s="5">
        <f t="shared" si="5"/>
        <v>0</v>
      </c>
      <c r="V16" s="81">
        <f t="shared" si="6"/>
        <v>0</v>
      </c>
      <c r="X16" s="59">
        <v>39924</v>
      </c>
      <c r="Y16" s="59">
        <v>39948</v>
      </c>
      <c r="Z16" s="59">
        <v>39951</v>
      </c>
      <c r="AA16" s="59">
        <v>39967</v>
      </c>
      <c r="AB16" s="91" t="s">
        <v>97</v>
      </c>
    </row>
    <row r="17" spans="1:28" ht="14.25" thickBot="1" thickTop="1">
      <c r="A17" s="44" t="s">
        <v>19</v>
      </c>
      <c r="B17" s="3">
        <v>59</v>
      </c>
      <c r="C17" s="4">
        <v>121</v>
      </c>
      <c r="D17" s="5">
        <v>4010</v>
      </c>
      <c r="E17" s="5"/>
      <c r="F17" s="6">
        <v>47</v>
      </c>
      <c r="G17" s="5">
        <v>19</v>
      </c>
      <c r="H17" s="7">
        <v>3784</v>
      </c>
      <c r="I17" s="30">
        <f>SUM(B17:H17)</f>
        <v>8040</v>
      </c>
      <c r="J17" s="8">
        <v>12313</v>
      </c>
      <c r="K17" s="40">
        <f t="shared" si="0"/>
        <v>0.6529684073743198</v>
      </c>
      <c r="L17" s="32">
        <v>3531</v>
      </c>
      <c r="M17" s="36">
        <v>643</v>
      </c>
      <c r="N17" s="75">
        <f t="shared" si="1"/>
        <v>4174</v>
      </c>
      <c r="O17" s="68">
        <f t="shared" si="2"/>
        <v>0.33899130999756355</v>
      </c>
      <c r="P17" s="68">
        <f t="shared" si="3"/>
        <v>0.5191542288557214</v>
      </c>
      <c r="Q17" s="86">
        <v>5</v>
      </c>
      <c r="R17" s="5">
        <v>5016</v>
      </c>
      <c r="S17" s="81">
        <f t="shared" si="4"/>
        <v>0.40737431982457567</v>
      </c>
      <c r="T17" s="81">
        <f t="shared" si="7"/>
        <v>0.19705125204774163</v>
      </c>
      <c r="U17" s="5">
        <f t="shared" si="5"/>
        <v>842</v>
      </c>
      <c r="V17" s="81">
        <f t="shared" si="6"/>
        <v>0.0683830098270121</v>
      </c>
      <c r="X17" s="59">
        <v>39931</v>
      </c>
      <c r="Y17" s="59">
        <v>39948</v>
      </c>
      <c r="Z17" s="59">
        <v>39951</v>
      </c>
      <c r="AA17" s="59">
        <v>39952</v>
      </c>
      <c r="AB17" s="85" t="s">
        <v>97</v>
      </c>
    </row>
    <row r="18" spans="1:28" ht="14.25" thickBot="1" thickTop="1">
      <c r="A18" s="44" t="s">
        <v>20</v>
      </c>
      <c r="B18" s="3">
        <v>938</v>
      </c>
      <c r="C18" s="4">
        <v>259</v>
      </c>
      <c r="D18" s="5">
        <v>4514</v>
      </c>
      <c r="E18" s="5"/>
      <c r="F18" s="6">
        <v>160</v>
      </c>
      <c r="G18" s="5">
        <v>215</v>
      </c>
      <c r="H18" s="7">
        <v>26969</v>
      </c>
      <c r="I18" s="30">
        <f>SUM(B18:H18)</f>
        <v>33055</v>
      </c>
      <c r="J18" s="4">
        <v>78559</v>
      </c>
      <c r="K18" s="40">
        <f t="shared" si="0"/>
        <v>0.4207665576191143</v>
      </c>
      <c r="L18" s="32">
        <v>15036</v>
      </c>
      <c r="M18" s="36">
        <v>1494</v>
      </c>
      <c r="N18" s="75">
        <v>21983</v>
      </c>
      <c r="O18" s="68">
        <f t="shared" si="2"/>
        <v>0.2798279000496442</v>
      </c>
      <c r="P18" s="68">
        <f t="shared" si="3"/>
        <v>0.6650431099682348</v>
      </c>
      <c r="Q18" s="86">
        <v>263</v>
      </c>
      <c r="R18" s="5">
        <v>26025</v>
      </c>
      <c r="S18" s="81">
        <f t="shared" si="4"/>
        <v>0.3312796751486144</v>
      </c>
      <c r="T18" s="81">
        <f t="shared" si="7"/>
        <v>0.0888273558368495</v>
      </c>
      <c r="U18" s="5">
        <f t="shared" si="5"/>
        <v>4042</v>
      </c>
      <c r="V18" s="81">
        <f t="shared" si="6"/>
        <v>0.0514517750989702</v>
      </c>
      <c r="X18" s="59">
        <v>39931</v>
      </c>
      <c r="Y18" s="59">
        <v>39941</v>
      </c>
      <c r="Z18" s="59">
        <v>39951</v>
      </c>
      <c r="AA18" s="59">
        <v>39975</v>
      </c>
      <c r="AB18" s="85" t="s">
        <v>97</v>
      </c>
    </row>
    <row r="19" spans="1:28" ht="14.25" thickBot="1" thickTop="1">
      <c r="A19" s="44" t="s">
        <v>21</v>
      </c>
      <c r="B19" s="3"/>
      <c r="C19" s="4">
        <v>603</v>
      </c>
      <c r="D19" s="5">
        <v>5103</v>
      </c>
      <c r="E19" s="5"/>
      <c r="F19" s="6">
        <v>159</v>
      </c>
      <c r="G19" s="5">
        <v>59</v>
      </c>
      <c r="H19" s="7">
        <v>16186</v>
      </c>
      <c r="I19" s="30">
        <v>22110</v>
      </c>
      <c r="J19" s="8">
        <v>57659</v>
      </c>
      <c r="K19" s="40">
        <f t="shared" si="0"/>
        <v>0.38346138503962957</v>
      </c>
      <c r="L19" s="32">
        <v>5303</v>
      </c>
      <c r="M19" s="36"/>
      <c r="N19" s="75">
        <v>5602</v>
      </c>
      <c r="O19" s="68">
        <f t="shared" si="2"/>
        <v>0.09715742555368632</v>
      </c>
      <c r="P19" s="68">
        <f t="shared" si="3"/>
        <v>0.2533695160560832</v>
      </c>
      <c r="Q19" s="86">
        <v>183</v>
      </c>
      <c r="R19" s="5">
        <v>11469</v>
      </c>
      <c r="S19" s="81">
        <f t="shared" si="4"/>
        <v>0.19891083785705613</v>
      </c>
      <c r="T19" s="81">
        <f t="shared" si="7"/>
        <v>0.16503980421390194</v>
      </c>
      <c r="U19" s="5">
        <f t="shared" si="5"/>
        <v>5867</v>
      </c>
      <c r="V19" s="81">
        <f t="shared" si="6"/>
        <v>0.10175341230336982</v>
      </c>
      <c r="X19" s="59">
        <v>39931</v>
      </c>
      <c r="Y19" s="59">
        <v>39951</v>
      </c>
      <c r="Z19" s="59">
        <v>39951</v>
      </c>
      <c r="AA19" s="59">
        <v>39960</v>
      </c>
      <c r="AB19" s="85" t="s">
        <v>97</v>
      </c>
    </row>
    <row r="20" spans="1:28" ht="14.25" thickBot="1" thickTop="1">
      <c r="A20" s="44" t="s">
        <v>22</v>
      </c>
      <c r="B20" s="3">
        <v>18</v>
      </c>
      <c r="C20" s="4">
        <v>41</v>
      </c>
      <c r="D20" s="5">
        <v>8330</v>
      </c>
      <c r="E20" s="5">
        <v>0</v>
      </c>
      <c r="F20" s="6">
        <v>22</v>
      </c>
      <c r="G20" s="5">
        <v>18</v>
      </c>
      <c r="H20" s="7">
        <v>628</v>
      </c>
      <c r="I20" s="30">
        <f>SUM(B20:H20)</f>
        <v>9057</v>
      </c>
      <c r="J20" s="8">
        <v>9545</v>
      </c>
      <c r="K20" s="40">
        <f aca="true" t="shared" si="8" ref="K20:K65">I20/J20</f>
        <v>0.9488737558931377</v>
      </c>
      <c r="L20" s="32">
        <v>3970</v>
      </c>
      <c r="M20" s="36">
        <v>595</v>
      </c>
      <c r="N20" s="75">
        <f t="shared" si="1"/>
        <v>4565</v>
      </c>
      <c r="O20" s="68">
        <f t="shared" si="2"/>
        <v>0.4782608695652174</v>
      </c>
      <c r="P20" s="68">
        <f t="shared" si="3"/>
        <v>0.5040300320194325</v>
      </c>
      <c r="Q20" s="86">
        <v>24</v>
      </c>
      <c r="R20" s="5">
        <v>4566</v>
      </c>
      <c r="S20" s="81">
        <f t="shared" si="4"/>
        <v>0.478365636458879</v>
      </c>
      <c r="T20" s="81">
        <f t="shared" si="7"/>
        <v>0.0020491803278688526</v>
      </c>
      <c r="U20" s="5">
        <f t="shared" si="5"/>
        <v>1</v>
      </c>
      <c r="V20" s="81">
        <f t="shared" si="6"/>
        <v>0.00010476689366160294</v>
      </c>
      <c r="X20" s="59">
        <v>39932</v>
      </c>
      <c r="Y20" s="59">
        <v>39944</v>
      </c>
      <c r="Z20" s="59">
        <v>39951</v>
      </c>
      <c r="AA20" s="59">
        <v>39955</v>
      </c>
      <c r="AB20" s="85" t="s">
        <v>97</v>
      </c>
    </row>
    <row r="21" spans="1:28" ht="14.25" thickBot="1" thickTop="1">
      <c r="A21" s="44" t="s">
        <v>23</v>
      </c>
      <c r="B21" s="3">
        <v>291</v>
      </c>
      <c r="C21" s="4">
        <v>3199</v>
      </c>
      <c r="D21" s="5">
        <v>21716</v>
      </c>
      <c r="E21" s="5"/>
      <c r="F21" s="6">
        <v>670</v>
      </c>
      <c r="G21" s="10">
        <v>180</v>
      </c>
      <c r="H21" s="7">
        <v>104950</v>
      </c>
      <c r="I21" s="30">
        <f>SUM(B21:H21)</f>
        <v>131006</v>
      </c>
      <c r="J21" s="4">
        <v>307571</v>
      </c>
      <c r="K21" s="40">
        <f t="shared" si="8"/>
        <v>0.42593742583013355</v>
      </c>
      <c r="L21" s="32">
        <v>51618</v>
      </c>
      <c r="M21" s="36">
        <v>13694</v>
      </c>
      <c r="N21" s="75">
        <f t="shared" si="1"/>
        <v>65312</v>
      </c>
      <c r="O21" s="68">
        <f t="shared" si="2"/>
        <v>0.21234771808785613</v>
      </c>
      <c r="P21" s="68">
        <f t="shared" si="3"/>
        <v>0.4985420515090912</v>
      </c>
      <c r="Q21" s="86">
        <v>937</v>
      </c>
      <c r="R21" s="5">
        <v>93987</v>
      </c>
      <c r="S21" s="81">
        <v>0.3058</v>
      </c>
      <c r="T21" s="81">
        <v>0.1221</v>
      </c>
      <c r="U21" s="5">
        <f t="shared" si="5"/>
        <v>28675</v>
      </c>
      <c r="V21" s="81">
        <f t="shared" si="6"/>
        <v>0.09323050612704059</v>
      </c>
      <c r="X21" s="59">
        <v>39923</v>
      </c>
      <c r="Y21" s="59">
        <v>39947</v>
      </c>
      <c r="Z21" s="59">
        <v>39951</v>
      </c>
      <c r="AA21" s="59">
        <v>39973</v>
      </c>
      <c r="AB21" s="85" t="s">
        <v>97</v>
      </c>
    </row>
    <row r="22" spans="1:28" ht="14.25" thickBot="1" thickTop="1">
      <c r="A22" s="44" t="s">
        <v>24</v>
      </c>
      <c r="B22" s="3">
        <v>89</v>
      </c>
      <c r="C22" s="4">
        <v>212</v>
      </c>
      <c r="D22" s="5">
        <v>13460</v>
      </c>
      <c r="E22" s="5">
        <v>106</v>
      </c>
      <c r="F22" s="6">
        <v>212</v>
      </c>
      <c r="G22" s="10">
        <v>124</v>
      </c>
      <c r="H22" s="7">
        <v>15628</v>
      </c>
      <c r="I22" s="30">
        <f>SUM(B22:H22)</f>
        <v>29831</v>
      </c>
      <c r="J22" s="4">
        <v>50006</v>
      </c>
      <c r="K22" s="40">
        <f t="shared" si="8"/>
        <v>0.5965484141902971</v>
      </c>
      <c r="L22" s="32">
        <v>10430</v>
      </c>
      <c r="M22" s="36">
        <v>218</v>
      </c>
      <c r="N22" s="75">
        <f t="shared" si="1"/>
        <v>10648</v>
      </c>
      <c r="O22" s="68">
        <f t="shared" si="2"/>
        <v>0.21293444786625604</v>
      </c>
      <c r="P22" s="68">
        <f t="shared" si="3"/>
        <v>0.3569441185344105</v>
      </c>
      <c r="Q22" s="86">
        <v>81</v>
      </c>
      <c r="R22" s="5">
        <v>13925</v>
      </c>
      <c r="S22" s="81">
        <f t="shared" si="4"/>
        <v>0.2784665840099188</v>
      </c>
      <c r="T22" s="81">
        <f t="shared" si="7"/>
        <v>0.1624287484510533</v>
      </c>
      <c r="U22" s="5">
        <f t="shared" si="5"/>
        <v>3277</v>
      </c>
      <c r="V22" s="81">
        <f t="shared" si="6"/>
        <v>0.06553213614366277</v>
      </c>
      <c r="X22" s="59">
        <v>39933</v>
      </c>
      <c r="Y22" s="59">
        <v>39933</v>
      </c>
      <c r="Z22" s="59">
        <v>39951</v>
      </c>
      <c r="AA22" s="59">
        <v>39960</v>
      </c>
      <c r="AB22" s="85" t="s">
        <v>97</v>
      </c>
    </row>
    <row r="23" spans="1:28" ht="14.25" thickBot="1" thickTop="1">
      <c r="A23" s="44" t="s">
        <v>25</v>
      </c>
      <c r="B23" s="3">
        <v>83</v>
      </c>
      <c r="C23" s="4">
        <v>224</v>
      </c>
      <c r="D23" s="5">
        <v>574</v>
      </c>
      <c r="E23" s="5"/>
      <c r="F23" s="6">
        <v>101</v>
      </c>
      <c r="G23" s="5">
        <v>122</v>
      </c>
      <c r="H23" s="7">
        <v>15287</v>
      </c>
      <c r="I23" s="30">
        <f>SUM(B23:H23)</f>
        <v>16391</v>
      </c>
      <c r="J23" s="8">
        <v>32928</v>
      </c>
      <c r="K23" s="40">
        <f t="shared" si="8"/>
        <v>0.4977830417881438</v>
      </c>
      <c r="L23" s="32">
        <v>7088</v>
      </c>
      <c r="M23" s="36">
        <v>755</v>
      </c>
      <c r="N23" s="75">
        <f t="shared" si="1"/>
        <v>7843</v>
      </c>
      <c r="O23" s="68">
        <f t="shared" si="2"/>
        <v>0.2381863459669582</v>
      </c>
      <c r="P23" s="68">
        <f t="shared" si="3"/>
        <v>0.47849429565005186</v>
      </c>
      <c r="Q23" s="86">
        <v>150</v>
      </c>
      <c r="R23" s="5">
        <v>11660</v>
      </c>
      <c r="S23" s="81">
        <f t="shared" si="4"/>
        <v>0.35410592808551994</v>
      </c>
      <c r="T23" s="81">
        <f t="shared" si="7"/>
        <v>0.23081574650783093</v>
      </c>
      <c r="U23" s="5">
        <f t="shared" si="5"/>
        <v>3817</v>
      </c>
      <c r="V23" s="81">
        <f t="shared" si="6"/>
        <v>0.11591958211856171</v>
      </c>
      <c r="X23" s="59">
        <v>39926</v>
      </c>
      <c r="Y23" s="59">
        <v>39941</v>
      </c>
      <c r="Z23" s="59">
        <v>39952</v>
      </c>
      <c r="AA23" s="59">
        <v>39966</v>
      </c>
      <c r="AB23" s="85" t="s">
        <v>97</v>
      </c>
    </row>
    <row r="24" spans="1:28" ht="14.25" thickBot="1" thickTop="1">
      <c r="A24" s="44" t="s">
        <v>26</v>
      </c>
      <c r="B24" s="3">
        <v>54</v>
      </c>
      <c r="C24" s="4">
        <v>85</v>
      </c>
      <c r="D24" s="5">
        <v>5343</v>
      </c>
      <c r="E24" s="5"/>
      <c r="F24" s="6">
        <v>53</v>
      </c>
      <c r="G24" s="5">
        <v>15</v>
      </c>
      <c r="H24" s="7">
        <v>4098</v>
      </c>
      <c r="I24" s="30">
        <f aca="true" t="shared" si="9" ref="I24:I31">SUM(B24:H24)</f>
        <v>9648</v>
      </c>
      <c r="J24" s="8">
        <v>14125</v>
      </c>
      <c r="K24" s="40">
        <f t="shared" si="8"/>
        <v>0.6830442477876106</v>
      </c>
      <c r="L24" s="32">
        <v>3580</v>
      </c>
      <c r="M24" s="36">
        <v>826</v>
      </c>
      <c r="N24" s="75">
        <f t="shared" si="1"/>
        <v>4406</v>
      </c>
      <c r="O24" s="68">
        <f t="shared" si="2"/>
        <v>0.311929203539823</v>
      </c>
      <c r="P24" s="68">
        <f t="shared" si="3"/>
        <v>0.45667495854063017</v>
      </c>
      <c r="Q24" s="86">
        <v>31</v>
      </c>
      <c r="R24" s="5">
        <v>5421</v>
      </c>
      <c r="S24" s="81">
        <f t="shared" si="4"/>
        <v>0.38378761061946903</v>
      </c>
      <c r="T24" s="81">
        <f t="shared" si="7"/>
        <v>0.22671431762340855</v>
      </c>
      <c r="U24" s="5">
        <f t="shared" si="5"/>
        <v>1015</v>
      </c>
      <c r="V24" s="81">
        <f t="shared" si="6"/>
        <v>0.07185840707964601</v>
      </c>
      <c r="X24" s="59">
        <v>39923</v>
      </c>
      <c r="Y24" s="59">
        <v>39947</v>
      </c>
      <c r="Z24" s="59">
        <v>39951</v>
      </c>
      <c r="AA24" s="59">
        <v>39959</v>
      </c>
      <c r="AB24" s="85" t="s">
        <v>97</v>
      </c>
    </row>
    <row r="25" spans="1:28" ht="14.25" thickBot="1" thickTop="1">
      <c r="A25" s="44" t="s">
        <v>27</v>
      </c>
      <c r="B25" s="3">
        <v>1016</v>
      </c>
      <c r="C25" s="4">
        <v>140451</v>
      </c>
      <c r="D25" s="5">
        <v>30811</v>
      </c>
      <c r="E25" s="5">
        <v>17158</v>
      </c>
      <c r="F25" s="6">
        <v>67</v>
      </c>
      <c r="G25" s="5">
        <v>207</v>
      </c>
      <c r="H25" s="7">
        <v>565777</v>
      </c>
      <c r="I25" s="30">
        <f t="shared" si="9"/>
        <v>755487</v>
      </c>
      <c r="J25" s="4">
        <v>4332575</v>
      </c>
      <c r="K25" s="40">
        <f t="shared" si="8"/>
        <v>0.17437366923827055</v>
      </c>
      <c r="L25" s="32">
        <v>362682</v>
      </c>
      <c r="M25" s="36">
        <v>21397</v>
      </c>
      <c r="N25" s="75">
        <f t="shared" si="1"/>
        <v>384079</v>
      </c>
      <c r="O25" s="68">
        <f t="shared" si="2"/>
        <v>0.08864912898218727</v>
      </c>
      <c r="P25" s="68">
        <f t="shared" si="3"/>
        <v>0.5083859814927325</v>
      </c>
      <c r="Q25" s="86">
        <v>22449</v>
      </c>
      <c r="R25" s="5">
        <v>866011</v>
      </c>
      <c r="S25" s="81">
        <f t="shared" si="4"/>
        <v>0.19988367195028361</v>
      </c>
      <c r="T25" s="81">
        <f t="shared" si="7"/>
        <v>0.134727465469119</v>
      </c>
      <c r="U25" s="5">
        <f t="shared" si="5"/>
        <v>481932</v>
      </c>
      <c r="V25" s="81">
        <f t="shared" si="6"/>
        <v>0.11123454296809634</v>
      </c>
      <c r="X25" s="59">
        <v>39930</v>
      </c>
      <c r="Y25" s="59">
        <v>39951</v>
      </c>
      <c r="Z25" s="59">
        <v>39951</v>
      </c>
      <c r="AA25" s="59">
        <v>39954</v>
      </c>
      <c r="AB25" s="97" t="s">
        <v>101</v>
      </c>
    </row>
    <row r="26" spans="1:28" ht="14.25" thickBot="1" thickTop="1">
      <c r="A26" s="44" t="s">
        <v>28</v>
      </c>
      <c r="B26" s="3">
        <v>43</v>
      </c>
      <c r="C26" s="4">
        <v>465</v>
      </c>
      <c r="D26" s="5">
        <v>2451</v>
      </c>
      <c r="E26" s="5">
        <v>150</v>
      </c>
      <c r="F26" s="6">
        <v>31</v>
      </c>
      <c r="G26" s="5">
        <v>27</v>
      </c>
      <c r="H26" s="7">
        <v>25812</v>
      </c>
      <c r="I26" s="30">
        <f t="shared" si="9"/>
        <v>28979</v>
      </c>
      <c r="J26" s="4">
        <v>54045</v>
      </c>
      <c r="K26" s="40">
        <f t="shared" si="8"/>
        <v>0.5362013137200481</v>
      </c>
      <c r="L26" s="32">
        <v>13022</v>
      </c>
      <c r="M26" s="36">
        <v>1665</v>
      </c>
      <c r="N26" s="75">
        <v>14687</v>
      </c>
      <c r="O26" s="68">
        <f t="shared" si="2"/>
        <v>0.2717550189656768</v>
      </c>
      <c r="P26" s="68">
        <f t="shared" si="3"/>
        <v>0.5068152800303668</v>
      </c>
      <c r="Q26" s="86">
        <v>207</v>
      </c>
      <c r="R26" s="5">
        <v>19383</v>
      </c>
      <c r="S26" s="81">
        <f t="shared" si="4"/>
        <v>0.3586455731334999</v>
      </c>
      <c r="T26" s="81">
        <f t="shared" si="7"/>
        <v>0.18734540812255646</v>
      </c>
      <c r="U26" s="5">
        <f t="shared" si="5"/>
        <v>4696</v>
      </c>
      <c r="V26" s="81">
        <f t="shared" si="6"/>
        <v>0.08689055416782311</v>
      </c>
      <c r="X26" s="59">
        <v>39930</v>
      </c>
      <c r="Y26" s="59">
        <v>39946</v>
      </c>
      <c r="Z26" s="59">
        <v>39951</v>
      </c>
      <c r="AA26" s="59">
        <v>39967</v>
      </c>
      <c r="AB26" s="88" t="s">
        <v>97</v>
      </c>
    </row>
    <row r="27" spans="1:28" ht="14.25" thickBot="1" thickTop="1">
      <c r="A27" s="44" t="s">
        <v>29</v>
      </c>
      <c r="B27" s="3">
        <v>478</v>
      </c>
      <c r="C27" s="4">
        <v>947</v>
      </c>
      <c r="D27" s="5">
        <v>1459</v>
      </c>
      <c r="E27" s="5"/>
      <c r="F27" s="6">
        <v>113</v>
      </c>
      <c r="G27" s="5">
        <v>428</v>
      </c>
      <c r="H27" s="7">
        <v>85192</v>
      </c>
      <c r="I27" s="30">
        <f t="shared" si="9"/>
        <v>88617</v>
      </c>
      <c r="J27" s="4">
        <v>150653</v>
      </c>
      <c r="K27" s="40">
        <f t="shared" si="8"/>
        <v>0.5882192853776559</v>
      </c>
      <c r="L27" s="32">
        <v>38152</v>
      </c>
      <c r="M27" s="36">
        <v>8315</v>
      </c>
      <c r="N27" s="75">
        <v>46467</v>
      </c>
      <c r="O27" s="68">
        <f t="shared" si="2"/>
        <v>0.3084372697523448</v>
      </c>
      <c r="P27" s="68">
        <f t="shared" si="3"/>
        <v>0.5243576288973899</v>
      </c>
      <c r="Q27" s="86">
        <v>1094</v>
      </c>
      <c r="R27" s="5">
        <v>63940</v>
      </c>
      <c r="S27" s="81">
        <f t="shared" si="4"/>
        <v>0.4244190291597247</v>
      </c>
      <c r="T27" s="81">
        <f t="shared" si="7"/>
        <v>0.2816590366883745</v>
      </c>
      <c r="U27" s="5">
        <f t="shared" si="5"/>
        <v>17473</v>
      </c>
      <c r="V27" s="81">
        <f t="shared" si="6"/>
        <v>0.11598175940737987</v>
      </c>
      <c r="X27" s="59">
        <v>39931</v>
      </c>
      <c r="Y27" s="59">
        <v>39948</v>
      </c>
      <c r="Z27" s="59">
        <v>39952</v>
      </c>
      <c r="AA27" s="59">
        <v>39969</v>
      </c>
      <c r="AB27" s="88" t="s">
        <v>97</v>
      </c>
    </row>
    <row r="28" spans="1:28" ht="14.25" thickBot="1" thickTop="1">
      <c r="A28" s="44" t="s">
        <v>30</v>
      </c>
      <c r="B28" s="3">
        <v>44</v>
      </c>
      <c r="C28" s="4">
        <v>276</v>
      </c>
      <c r="D28" s="5">
        <v>938</v>
      </c>
      <c r="E28" s="5"/>
      <c r="F28" s="6">
        <v>28</v>
      </c>
      <c r="G28" s="5">
        <v>37</v>
      </c>
      <c r="H28" s="7">
        <v>5800</v>
      </c>
      <c r="I28" s="30">
        <f t="shared" si="9"/>
        <v>7123</v>
      </c>
      <c r="J28" s="4">
        <v>11522</v>
      </c>
      <c r="K28" s="40">
        <f t="shared" si="8"/>
        <v>0.6182086443325812</v>
      </c>
      <c r="L28" s="32">
        <v>3579</v>
      </c>
      <c r="M28" s="36">
        <v>308</v>
      </c>
      <c r="N28" s="75">
        <f t="shared" si="1"/>
        <v>3887</v>
      </c>
      <c r="O28" s="68">
        <f t="shared" si="2"/>
        <v>0.33735462593299775</v>
      </c>
      <c r="P28" s="68">
        <f t="shared" si="3"/>
        <v>0.5456970377649867</v>
      </c>
      <c r="Q28" s="86">
        <v>42</v>
      </c>
      <c r="R28" s="5">
        <v>5146</v>
      </c>
      <c r="S28" s="81">
        <f t="shared" si="4"/>
        <v>0.44662385002603716</v>
      </c>
      <c r="T28" s="81">
        <f t="shared" si="7"/>
        <v>0.28620140941122985</v>
      </c>
      <c r="U28" s="5">
        <f t="shared" si="5"/>
        <v>1259</v>
      </c>
      <c r="V28" s="81">
        <f t="shared" si="6"/>
        <v>0.10926922409303941</v>
      </c>
      <c r="X28" s="59">
        <v>39930</v>
      </c>
      <c r="Y28" s="59">
        <v>39944</v>
      </c>
      <c r="Z28" s="59">
        <v>39951</v>
      </c>
      <c r="AA28" s="59">
        <v>39961</v>
      </c>
      <c r="AB28" s="88" t="s">
        <v>97</v>
      </c>
    </row>
    <row r="29" spans="1:28" ht="14.25" thickBot="1" thickTop="1">
      <c r="A29" s="44" t="s">
        <v>31</v>
      </c>
      <c r="B29" s="3">
        <v>89</v>
      </c>
      <c r="C29" s="4">
        <v>193</v>
      </c>
      <c r="D29" s="5">
        <v>17622</v>
      </c>
      <c r="E29" s="5"/>
      <c r="F29" s="6">
        <v>67</v>
      </c>
      <c r="G29" s="5">
        <v>184</v>
      </c>
      <c r="H29" s="7">
        <v>18581</v>
      </c>
      <c r="I29" s="30">
        <f t="shared" si="9"/>
        <v>36736</v>
      </c>
      <c r="J29" s="8">
        <v>49548</v>
      </c>
      <c r="K29" s="40">
        <f t="shared" si="8"/>
        <v>0.7414224590296279</v>
      </c>
      <c r="L29" s="32">
        <v>13357</v>
      </c>
      <c r="M29" s="36">
        <v>2533</v>
      </c>
      <c r="N29" s="75">
        <f t="shared" si="1"/>
        <v>15890</v>
      </c>
      <c r="O29" s="68">
        <f t="shared" si="2"/>
        <v>0.3206991200452087</v>
      </c>
      <c r="P29" s="68">
        <f t="shared" si="3"/>
        <v>0.4325457317073171</v>
      </c>
      <c r="Q29" s="86">
        <v>84</v>
      </c>
      <c r="R29" s="5">
        <v>18753</v>
      </c>
      <c r="S29" s="81">
        <f t="shared" si="4"/>
        <v>0.378481472511504</v>
      </c>
      <c r="T29" s="81">
        <f t="shared" si="7"/>
        <v>0.22346237901966906</v>
      </c>
      <c r="U29" s="5">
        <f t="shared" si="5"/>
        <v>2863</v>
      </c>
      <c r="V29" s="81">
        <f t="shared" si="6"/>
        <v>0.05778235246629531</v>
      </c>
      <c r="X29" s="59">
        <v>39923</v>
      </c>
      <c r="Y29" s="59">
        <v>39944</v>
      </c>
      <c r="Z29" s="59">
        <v>39951</v>
      </c>
      <c r="AA29" s="59">
        <v>39975</v>
      </c>
      <c r="AB29" s="88" t="s">
        <v>97</v>
      </c>
    </row>
    <row r="30" spans="1:28" ht="14.25" thickBot="1" thickTop="1">
      <c r="A30" s="44" t="s">
        <v>32</v>
      </c>
      <c r="B30" s="3">
        <v>151</v>
      </c>
      <c r="C30" s="4">
        <v>1475</v>
      </c>
      <c r="D30" s="5">
        <v>1582</v>
      </c>
      <c r="E30" s="5"/>
      <c r="F30" s="6">
        <v>137</v>
      </c>
      <c r="G30" s="5">
        <v>154</v>
      </c>
      <c r="H30" s="7">
        <v>29413</v>
      </c>
      <c r="I30" s="30">
        <f t="shared" si="9"/>
        <v>32912</v>
      </c>
      <c r="J30" s="8">
        <v>97745</v>
      </c>
      <c r="K30" s="40">
        <f t="shared" si="8"/>
        <v>0.336712875338892</v>
      </c>
      <c r="L30" s="32">
        <v>11312</v>
      </c>
      <c r="M30" s="36">
        <v>1554</v>
      </c>
      <c r="N30" s="75">
        <f t="shared" si="1"/>
        <v>12866</v>
      </c>
      <c r="O30" s="68">
        <f t="shared" si="2"/>
        <v>0.13162821627704743</v>
      </c>
      <c r="P30" s="68">
        <f t="shared" si="3"/>
        <v>0.3909212445308702</v>
      </c>
      <c r="Q30" s="86">
        <v>211</v>
      </c>
      <c r="R30" s="5">
        <v>21912</v>
      </c>
      <c r="S30" s="81">
        <f t="shared" si="4"/>
        <v>0.22417514962402169</v>
      </c>
      <c r="T30" s="81">
        <f t="shared" si="7"/>
        <v>0.13952770965403422</v>
      </c>
      <c r="U30" s="5">
        <f t="shared" si="5"/>
        <v>9046</v>
      </c>
      <c r="V30" s="81">
        <f t="shared" si="6"/>
        <v>0.09254693334697427</v>
      </c>
      <c r="X30" s="59">
        <v>39920</v>
      </c>
      <c r="Y30" s="59">
        <v>39951</v>
      </c>
      <c r="Z30" s="59">
        <v>39951</v>
      </c>
      <c r="AA30" s="59">
        <v>39955</v>
      </c>
      <c r="AB30" s="88" t="s">
        <v>97</v>
      </c>
    </row>
    <row r="31" spans="1:28" ht="14.25" thickBot="1" thickTop="1">
      <c r="A31" s="44" t="s">
        <v>33</v>
      </c>
      <c r="B31" s="3">
        <v>11</v>
      </c>
      <c r="C31" s="4">
        <v>68</v>
      </c>
      <c r="D31" s="5">
        <v>1625</v>
      </c>
      <c r="E31" s="5"/>
      <c r="F31" s="6">
        <v>21</v>
      </c>
      <c r="G31" s="5">
        <v>1</v>
      </c>
      <c r="H31" s="7">
        <v>1361</v>
      </c>
      <c r="I31" s="30">
        <f t="shared" si="9"/>
        <v>3087</v>
      </c>
      <c r="J31" s="8">
        <v>5477</v>
      </c>
      <c r="K31" s="40">
        <f>I31/J31</f>
        <v>0.563629724301625</v>
      </c>
      <c r="L31" s="32">
        <v>1383</v>
      </c>
      <c r="M31" s="36">
        <v>323</v>
      </c>
      <c r="N31" s="75">
        <v>1706</v>
      </c>
      <c r="O31" s="68">
        <f t="shared" si="2"/>
        <v>0.31148438926419575</v>
      </c>
      <c r="P31" s="68">
        <f t="shared" si="3"/>
        <v>0.5526401036605119</v>
      </c>
      <c r="Q31" s="86">
        <v>7</v>
      </c>
      <c r="R31" s="5">
        <v>2382</v>
      </c>
      <c r="S31" s="81">
        <f t="shared" si="4"/>
        <v>0.43490962205587</v>
      </c>
      <c r="T31" s="81">
        <f t="shared" si="7"/>
        <v>0.2828451882845188</v>
      </c>
      <c r="U31" s="5">
        <f t="shared" si="5"/>
        <v>676</v>
      </c>
      <c r="V31" s="81">
        <f t="shared" si="6"/>
        <v>0.12342523279167428</v>
      </c>
      <c r="X31" s="59">
        <v>39927</v>
      </c>
      <c r="Y31" s="59">
        <v>39947</v>
      </c>
      <c r="Z31" s="59">
        <v>39951</v>
      </c>
      <c r="AA31" s="59">
        <v>39961</v>
      </c>
      <c r="AB31" s="88" t="s">
        <v>97</v>
      </c>
    </row>
    <row r="32" spans="1:28" ht="14.25" thickBot="1" thickTop="1">
      <c r="A32" s="44" t="s">
        <v>34</v>
      </c>
      <c r="B32" s="3">
        <v>26</v>
      </c>
      <c r="C32" s="4">
        <v>232</v>
      </c>
      <c r="D32" s="5">
        <v>918</v>
      </c>
      <c r="E32" s="5">
        <v>0</v>
      </c>
      <c r="F32" s="6">
        <v>2</v>
      </c>
      <c r="G32" s="5">
        <v>1</v>
      </c>
      <c r="H32" s="7">
        <v>1763</v>
      </c>
      <c r="I32" s="30">
        <v>2942</v>
      </c>
      <c r="J32" s="8">
        <v>6674</v>
      </c>
      <c r="K32" s="40">
        <f>I32/J32</f>
        <v>0.4408151033862751</v>
      </c>
      <c r="L32" s="32">
        <v>2366</v>
      </c>
      <c r="M32" s="36">
        <v>1034</v>
      </c>
      <c r="N32" s="75">
        <v>1332</v>
      </c>
      <c r="O32" s="68">
        <f t="shared" si="2"/>
        <v>0.19958046149235842</v>
      </c>
      <c r="P32" s="68">
        <f t="shared" si="3"/>
        <v>0.45275322909585314</v>
      </c>
      <c r="Q32" s="86">
        <v>10</v>
      </c>
      <c r="R32" s="5">
        <v>2366</v>
      </c>
      <c r="S32" s="81">
        <f t="shared" si="4"/>
        <v>0.3545100389571471</v>
      </c>
      <c r="T32" s="81">
        <f t="shared" si="7"/>
        <v>0.2770632368703108</v>
      </c>
      <c r="U32" s="5">
        <f t="shared" si="5"/>
        <v>1034</v>
      </c>
      <c r="V32" s="81">
        <f t="shared" si="6"/>
        <v>0.15492957746478872</v>
      </c>
      <c r="X32" s="59">
        <v>39939</v>
      </c>
      <c r="Y32" s="59">
        <v>39948</v>
      </c>
      <c r="Z32" s="59">
        <v>39951</v>
      </c>
      <c r="AA32" s="59">
        <v>39987</v>
      </c>
      <c r="AB32" s="88" t="s">
        <v>97</v>
      </c>
    </row>
    <row r="33" spans="1:28" ht="14.25" thickBot="1" thickTop="1">
      <c r="A33" s="44" t="s">
        <v>35</v>
      </c>
      <c r="B33" s="3">
        <v>654</v>
      </c>
      <c r="C33" s="4">
        <v>531</v>
      </c>
      <c r="D33" s="5">
        <v>8653</v>
      </c>
      <c r="E33" s="5"/>
      <c r="F33" s="6">
        <v>310</v>
      </c>
      <c r="G33" s="9">
        <v>485</v>
      </c>
      <c r="H33" s="7">
        <v>84280</v>
      </c>
      <c r="I33" s="30">
        <f>SUM(B33:H33)</f>
        <v>94913</v>
      </c>
      <c r="J33" s="4">
        <v>157500</v>
      </c>
      <c r="K33" s="40">
        <f aca="true" t="shared" si="10" ref="K33:K38">I33/J33</f>
        <v>0.6026222222222222</v>
      </c>
      <c r="L33" s="32">
        <v>41204</v>
      </c>
      <c r="M33" s="36">
        <v>6124</v>
      </c>
      <c r="N33" s="75">
        <f t="shared" si="1"/>
        <v>47328</v>
      </c>
      <c r="O33" s="68">
        <f t="shared" si="2"/>
        <v>0.3004952380952381</v>
      </c>
      <c r="P33" s="68">
        <f t="shared" si="3"/>
        <v>0.49864612855983903</v>
      </c>
      <c r="Q33" s="86">
        <v>645</v>
      </c>
      <c r="R33" s="5">
        <v>51563</v>
      </c>
      <c r="S33" s="81">
        <f t="shared" si="4"/>
        <v>0.327384126984127</v>
      </c>
      <c r="T33" s="81">
        <f t="shared" si="7"/>
        <v>0.0676658091936025</v>
      </c>
      <c r="U33" s="5">
        <f t="shared" si="5"/>
        <v>4235</v>
      </c>
      <c r="V33" s="81">
        <f t="shared" si="6"/>
        <v>0.02688888888888889</v>
      </c>
      <c r="X33" s="59">
        <v>39939</v>
      </c>
      <c r="Y33" s="59">
        <v>39946</v>
      </c>
      <c r="Z33" s="59">
        <v>39951</v>
      </c>
      <c r="AA33" s="59">
        <v>39973</v>
      </c>
      <c r="AB33" s="85" t="s">
        <v>97</v>
      </c>
    </row>
    <row r="34" spans="1:28" ht="14.25" thickBot="1" thickTop="1">
      <c r="A34" s="44" t="s">
        <v>36</v>
      </c>
      <c r="B34" s="3">
        <v>168</v>
      </c>
      <c r="C34" s="4">
        <v>653</v>
      </c>
      <c r="D34" s="5">
        <v>28869</v>
      </c>
      <c r="E34" s="5"/>
      <c r="F34" s="6">
        <v>138</v>
      </c>
      <c r="G34" s="5"/>
      <c r="H34" s="7">
        <v>19250</v>
      </c>
      <c r="I34" s="30">
        <f>SUM(B34:H34)</f>
        <v>49078</v>
      </c>
      <c r="J34" s="8">
        <v>70626</v>
      </c>
      <c r="K34" s="40">
        <f t="shared" si="10"/>
        <v>0.6948998952227226</v>
      </c>
      <c r="L34" s="32">
        <v>17077</v>
      </c>
      <c r="M34" s="36">
        <v>7730</v>
      </c>
      <c r="N34" s="75">
        <f t="shared" si="1"/>
        <v>24807</v>
      </c>
      <c r="O34" s="68">
        <f t="shared" si="2"/>
        <v>0.3512445841474811</v>
      </c>
      <c r="P34" s="68">
        <f t="shared" si="3"/>
        <v>0.5054606952198542</v>
      </c>
      <c r="Q34" s="86">
        <v>94</v>
      </c>
      <c r="R34" s="5">
        <v>28708</v>
      </c>
      <c r="S34" s="81">
        <f t="shared" si="4"/>
        <v>0.4064792002945091</v>
      </c>
      <c r="T34" s="81">
        <f>(R34-N34)/(J34-I34)</f>
        <v>0.18103768331167625</v>
      </c>
      <c r="U34" s="5">
        <f t="shared" si="5"/>
        <v>3901</v>
      </c>
      <c r="V34" s="81">
        <f t="shared" si="6"/>
        <v>0.05523461614702801</v>
      </c>
      <c r="X34" s="59">
        <v>39920</v>
      </c>
      <c r="Y34" s="59">
        <v>39946</v>
      </c>
      <c r="Z34" s="59">
        <v>39951</v>
      </c>
      <c r="AA34" s="59">
        <v>39965</v>
      </c>
      <c r="AB34" s="85" t="s">
        <v>97</v>
      </c>
    </row>
    <row r="35" spans="1:28" ht="14.25" thickBot="1" thickTop="1">
      <c r="A35" s="44" t="s">
        <v>37</v>
      </c>
      <c r="B35" s="3">
        <v>172</v>
      </c>
      <c r="C35" s="4">
        <v>247</v>
      </c>
      <c r="D35" s="5">
        <v>3306</v>
      </c>
      <c r="E35" s="5"/>
      <c r="F35" s="6"/>
      <c r="G35" s="5">
        <v>393</v>
      </c>
      <c r="H35" s="7">
        <v>38571</v>
      </c>
      <c r="I35" s="30">
        <f>SUM(B35:H35)</f>
        <v>42689</v>
      </c>
      <c r="J35" s="8">
        <v>62556</v>
      </c>
      <c r="K35" s="40">
        <f t="shared" si="10"/>
        <v>0.6824125583477204</v>
      </c>
      <c r="L35" s="32">
        <v>20155</v>
      </c>
      <c r="M35" s="36">
        <v>2869</v>
      </c>
      <c r="N35" s="75">
        <f t="shared" si="1"/>
        <v>23024</v>
      </c>
      <c r="O35" s="68">
        <f t="shared" si="2"/>
        <v>0.36805422341581945</v>
      </c>
      <c r="P35" s="68">
        <f t="shared" si="3"/>
        <v>0.5393426878118485</v>
      </c>
      <c r="Q35" s="86">
        <v>272</v>
      </c>
      <c r="R35" s="5">
        <v>28114</v>
      </c>
      <c r="S35" s="81">
        <f t="shared" si="4"/>
        <v>0.4494213184986252</v>
      </c>
      <c r="T35" s="81">
        <f>(R35-N35)/(J35-I35)</f>
        <v>0.2562037549705542</v>
      </c>
      <c r="U35" s="5">
        <f t="shared" si="5"/>
        <v>5090</v>
      </c>
      <c r="V35" s="81">
        <f t="shared" si="6"/>
        <v>0.0813670950828058</v>
      </c>
      <c r="X35" s="59">
        <v>39923</v>
      </c>
      <c r="Y35" s="59">
        <v>39947</v>
      </c>
      <c r="Z35" s="59">
        <v>39951</v>
      </c>
      <c r="AA35" s="59">
        <v>39968</v>
      </c>
      <c r="AB35" s="85" t="s">
        <v>97</v>
      </c>
    </row>
    <row r="36" spans="1:28" ht="14.25" thickBot="1" thickTop="1">
      <c r="A36" s="44" t="s">
        <v>38</v>
      </c>
      <c r="B36" s="3">
        <v>442</v>
      </c>
      <c r="C36" s="4">
        <v>28910</v>
      </c>
      <c r="D36" s="5">
        <v>10733</v>
      </c>
      <c r="E36" s="5"/>
      <c r="F36" s="6">
        <v>2260</v>
      </c>
      <c r="G36" s="9">
        <v>1250</v>
      </c>
      <c r="H36" s="7">
        <v>570760</v>
      </c>
      <c r="I36" s="30">
        <f>SUM(B36:H36)</f>
        <v>614355</v>
      </c>
      <c r="J36" s="4">
        <v>1599415</v>
      </c>
      <c r="K36" s="40">
        <f t="shared" si="10"/>
        <v>0.38411231606556145</v>
      </c>
      <c r="L36" s="32">
        <v>282837</v>
      </c>
      <c r="M36" s="36">
        <v>34586</v>
      </c>
      <c r="N36" s="75">
        <f t="shared" si="1"/>
        <v>317423</v>
      </c>
      <c r="O36" s="68">
        <f t="shared" si="2"/>
        <v>0.1984619376459518</v>
      </c>
      <c r="P36" s="68">
        <f t="shared" si="3"/>
        <v>0.516676839937821</v>
      </c>
      <c r="Q36" s="86">
        <v>8628</v>
      </c>
      <c r="R36" s="5">
        <v>445385</v>
      </c>
      <c r="S36" s="81">
        <f t="shared" si="4"/>
        <v>0.2784674396576248</v>
      </c>
      <c r="T36" s="81">
        <f>(R36-N36)/(J36-I36)</f>
        <v>0.12990274704078938</v>
      </c>
      <c r="U36" s="5">
        <f t="shared" si="5"/>
        <v>127962</v>
      </c>
      <c r="V36" s="81">
        <f t="shared" si="6"/>
        <v>0.08000550201167302</v>
      </c>
      <c r="X36" s="59">
        <v>39923</v>
      </c>
      <c r="Y36" s="59">
        <v>39948</v>
      </c>
      <c r="Z36" s="59">
        <v>39951</v>
      </c>
      <c r="AA36" s="59">
        <v>40002</v>
      </c>
      <c r="AB36" s="85" t="s">
        <v>97</v>
      </c>
    </row>
    <row r="37" spans="1:28" ht="14.25" thickBot="1" thickTop="1">
      <c r="A37" s="44" t="s">
        <v>39</v>
      </c>
      <c r="B37" s="3">
        <v>277</v>
      </c>
      <c r="C37" s="4">
        <v>1675</v>
      </c>
      <c r="D37" s="5">
        <v>9536</v>
      </c>
      <c r="E37" s="5">
        <v>0</v>
      </c>
      <c r="F37" s="6">
        <v>387</v>
      </c>
      <c r="G37" s="5">
        <v>372</v>
      </c>
      <c r="H37" s="7">
        <v>101687</v>
      </c>
      <c r="I37" s="30">
        <v>113934</v>
      </c>
      <c r="J37" s="4">
        <v>194939</v>
      </c>
      <c r="K37" s="40">
        <v>0.5837261250922207</v>
      </c>
      <c r="L37" s="32">
        <v>62676</v>
      </c>
      <c r="M37" s="36">
        <v>8899</v>
      </c>
      <c r="N37" s="75">
        <v>71575</v>
      </c>
      <c r="O37" s="68">
        <v>0.366705262726453</v>
      </c>
      <c r="P37" s="68">
        <v>0.628214580371092</v>
      </c>
      <c r="Q37" s="86">
        <v>934</v>
      </c>
      <c r="R37" s="5">
        <v>82779</v>
      </c>
      <c r="S37" s="81">
        <v>0.4241075088121977</v>
      </c>
      <c r="T37" s="81">
        <v>0.13789538461538461</v>
      </c>
      <c r="U37" s="5">
        <f t="shared" si="5"/>
        <v>11204</v>
      </c>
      <c r="V37" s="81">
        <f t="shared" si="6"/>
        <v>0.057474389424384036</v>
      </c>
      <c r="X37" s="59">
        <v>39920</v>
      </c>
      <c r="Y37" s="59">
        <v>39948</v>
      </c>
      <c r="Z37" s="59">
        <v>39951</v>
      </c>
      <c r="AA37" s="59">
        <v>39969</v>
      </c>
      <c r="AB37" s="85" t="s">
        <v>97</v>
      </c>
    </row>
    <row r="38" spans="1:28" ht="14.25" thickBot="1" thickTop="1">
      <c r="A38" s="44" t="s">
        <v>40</v>
      </c>
      <c r="B38" s="3">
        <v>62</v>
      </c>
      <c r="C38" s="4">
        <v>231</v>
      </c>
      <c r="D38" s="5">
        <v>617</v>
      </c>
      <c r="E38" s="5"/>
      <c r="F38" s="6"/>
      <c r="G38" s="5">
        <v>62</v>
      </c>
      <c r="H38" s="7">
        <v>6652</v>
      </c>
      <c r="I38" s="30">
        <f aca="true" t="shared" si="11" ref="I38:I46">SUM(B38:H38)</f>
        <v>7624</v>
      </c>
      <c r="J38" s="4">
        <v>13477</v>
      </c>
      <c r="K38" s="40">
        <f t="shared" si="10"/>
        <v>0.5657045336499221</v>
      </c>
      <c r="L38" s="32">
        <v>4578</v>
      </c>
      <c r="M38" s="36">
        <v>237</v>
      </c>
      <c r="N38" s="75">
        <f t="shared" si="1"/>
        <v>4815</v>
      </c>
      <c r="O38" s="68">
        <f t="shared" si="2"/>
        <v>0.35727535801736293</v>
      </c>
      <c r="P38" s="68">
        <f t="shared" si="3"/>
        <v>0.6315582371458552</v>
      </c>
      <c r="Q38" s="86">
        <v>85</v>
      </c>
      <c r="R38" s="5">
        <v>5883</v>
      </c>
      <c r="S38" s="81">
        <f t="shared" si="4"/>
        <v>0.43652148104177485</v>
      </c>
      <c r="T38" s="81">
        <f t="shared" si="7"/>
        <v>0.1824705279343926</v>
      </c>
      <c r="U38" s="5">
        <f t="shared" si="5"/>
        <v>1068</v>
      </c>
      <c r="V38" s="81">
        <f t="shared" si="6"/>
        <v>0.07924612302441196</v>
      </c>
      <c r="X38" s="59">
        <v>39931</v>
      </c>
      <c r="Y38" s="59">
        <v>39948</v>
      </c>
      <c r="Z38" s="59">
        <v>39951</v>
      </c>
      <c r="AA38" s="59">
        <v>39952</v>
      </c>
      <c r="AB38" s="88" t="s">
        <v>97</v>
      </c>
    </row>
    <row r="39" spans="1:28" ht="14.25" thickBot="1" thickTop="1">
      <c r="A39" s="44" t="s">
        <v>41</v>
      </c>
      <c r="B39" s="3">
        <f>2923+1+40</f>
        <v>2964</v>
      </c>
      <c r="C39" s="4">
        <v>15589</v>
      </c>
      <c r="D39" s="5">
        <v>42900</v>
      </c>
      <c r="E39" s="5">
        <v>2158</v>
      </c>
      <c r="F39" s="6">
        <v>797</v>
      </c>
      <c r="G39" s="5">
        <v>1203</v>
      </c>
      <c r="H39" s="7">
        <v>285374</v>
      </c>
      <c r="I39" s="30">
        <f t="shared" si="11"/>
        <v>350985</v>
      </c>
      <c r="J39" s="4">
        <v>852565</v>
      </c>
      <c r="K39" s="40">
        <f>I39/J39</f>
        <v>0.4116812207866849</v>
      </c>
      <c r="L39" s="32">
        <f>156852-M39</f>
        <v>140873</v>
      </c>
      <c r="M39" s="36">
        <v>15979</v>
      </c>
      <c r="N39" s="75">
        <v>157264</v>
      </c>
      <c r="O39" s="68">
        <f t="shared" si="2"/>
        <v>0.18445983590693965</v>
      </c>
      <c r="P39" s="68">
        <f t="shared" si="3"/>
        <v>0.44806473211105885</v>
      </c>
      <c r="Q39" s="86">
        <v>3677</v>
      </c>
      <c r="R39" s="5">
        <v>227443</v>
      </c>
      <c r="S39" s="81">
        <f t="shared" si="4"/>
        <v>0.2667749673045457</v>
      </c>
      <c r="T39" s="81">
        <f t="shared" si="7"/>
        <v>0.13991586586387017</v>
      </c>
      <c r="U39" s="5">
        <f t="shared" si="5"/>
        <v>70179</v>
      </c>
      <c r="V39" s="81">
        <f t="shared" si="6"/>
        <v>0.08231513139760605</v>
      </c>
      <c r="X39" s="59">
        <v>39930</v>
      </c>
      <c r="Y39" s="59">
        <v>39948</v>
      </c>
      <c r="Z39" s="59">
        <v>39951</v>
      </c>
      <c r="AA39" s="59">
        <v>39973</v>
      </c>
      <c r="AB39" s="88" t="s">
        <v>97</v>
      </c>
    </row>
    <row r="40" spans="1:28" ht="14.25" thickBot="1" thickTop="1">
      <c r="A40" s="44" t="s">
        <v>42</v>
      </c>
      <c r="B40" s="3">
        <v>508</v>
      </c>
      <c r="C40" s="4">
        <v>7865</v>
      </c>
      <c r="D40" s="5">
        <v>10783</v>
      </c>
      <c r="E40" s="5"/>
      <c r="F40" s="6">
        <v>1544</v>
      </c>
      <c r="G40" s="5">
        <v>321</v>
      </c>
      <c r="H40" s="7">
        <v>264466</v>
      </c>
      <c r="I40" s="30">
        <f t="shared" si="11"/>
        <v>285487</v>
      </c>
      <c r="J40" s="4">
        <v>676833</v>
      </c>
      <c r="K40" s="40">
        <f>I40/J40</f>
        <v>0.42179828702205713</v>
      </c>
      <c r="L40" s="32">
        <v>111190</v>
      </c>
      <c r="M40" s="36">
        <v>22961</v>
      </c>
      <c r="N40" s="75">
        <f t="shared" si="1"/>
        <v>134151</v>
      </c>
      <c r="O40" s="68">
        <f t="shared" si="2"/>
        <v>0.19820398828071326</v>
      </c>
      <c r="P40" s="68">
        <f t="shared" si="3"/>
        <v>0.4699023072854456</v>
      </c>
      <c r="Q40" s="86">
        <v>2358</v>
      </c>
      <c r="R40" s="5">
        <v>210469</v>
      </c>
      <c r="S40" s="81">
        <f t="shared" si="4"/>
        <v>0.31096149271681495</v>
      </c>
      <c r="T40" s="81">
        <f t="shared" si="7"/>
        <v>0.1950141307180858</v>
      </c>
      <c r="U40" s="5">
        <f t="shared" si="5"/>
        <v>76318</v>
      </c>
      <c r="V40" s="81">
        <f t="shared" si="6"/>
        <v>0.11275750443610166</v>
      </c>
      <c r="X40" s="59">
        <v>39930</v>
      </c>
      <c r="Y40" s="59">
        <v>39944</v>
      </c>
      <c r="Z40" s="59">
        <v>39951</v>
      </c>
      <c r="AA40" s="59">
        <v>39968</v>
      </c>
      <c r="AB40" s="88" t="s">
        <v>97</v>
      </c>
    </row>
    <row r="41" spans="1:28" ht="14.25" thickBot="1" thickTop="1">
      <c r="A41" s="44" t="s">
        <v>43</v>
      </c>
      <c r="B41" s="3">
        <v>109</v>
      </c>
      <c r="C41" s="4">
        <v>218</v>
      </c>
      <c r="D41" s="5">
        <v>3674</v>
      </c>
      <c r="E41" s="5"/>
      <c r="F41" s="6">
        <v>38</v>
      </c>
      <c r="G41" s="9">
        <v>37</v>
      </c>
      <c r="H41" s="7">
        <v>9130</v>
      </c>
      <c r="I41" s="30">
        <f t="shared" si="11"/>
        <v>13206</v>
      </c>
      <c r="J41" s="4">
        <v>24898</v>
      </c>
      <c r="K41" s="40">
        <f aca="true" t="shared" si="12" ref="K41:K47">I41/J41</f>
        <v>0.5304040485179532</v>
      </c>
      <c r="L41" s="32">
        <f>5812-572</f>
        <v>5240</v>
      </c>
      <c r="M41" s="36">
        <v>572</v>
      </c>
      <c r="N41" s="75">
        <f t="shared" si="1"/>
        <v>5812</v>
      </c>
      <c r="O41" s="68">
        <f t="shared" si="2"/>
        <v>0.23343240420917344</v>
      </c>
      <c r="P41" s="68">
        <f t="shared" si="3"/>
        <v>0.44010298349235194</v>
      </c>
      <c r="Q41" s="86">
        <v>41</v>
      </c>
      <c r="R41" s="5">
        <v>7874</v>
      </c>
      <c r="S41" s="81">
        <f t="shared" si="4"/>
        <v>0.3162503012290144</v>
      </c>
      <c r="T41" s="81">
        <f t="shared" si="7"/>
        <v>0.17635990420800549</v>
      </c>
      <c r="U41" s="5">
        <f t="shared" si="5"/>
        <v>2062</v>
      </c>
      <c r="V41" s="81">
        <f t="shared" si="6"/>
        <v>0.08281789701984095</v>
      </c>
      <c r="X41" s="59">
        <v>39925</v>
      </c>
      <c r="Y41" s="59">
        <v>39947</v>
      </c>
      <c r="Z41" s="59">
        <v>39952</v>
      </c>
      <c r="AA41" s="59">
        <v>39961</v>
      </c>
      <c r="AB41" s="85" t="s">
        <v>97</v>
      </c>
    </row>
    <row r="42" spans="1:28" ht="14.25" thickBot="1" thickTop="1">
      <c r="A42" s="44" t="s">
        <v>44</v>
      </c>
      <c r="B42" s="3">
        <v>1021</v>
      </c>
      <c r="C42" s="4">
        <v>3467</v>
      </c>
      <c r="D42" s="5">
        <v>18889</v>
      </c>
      <c r="E42" s="5"/>
      <c r="F42" s="6"/>
      <c r="G42" s="9">
        <v>2031</v>
      </c>
      <c r="H42" s="7">
        <v>269336</v>
      </c>
      <c r="I42" s="30">
        <f>SUM(B42:H42)</f>
        <v>294744</v>
      </c>
      <c r="J42" s="4">
        <v>806589</v>
      </c>
      <c r="K42" s="40">
        <f t="shared" si="12"/>
        <v>0.3654203069965001</v>
      </c>
      <c r="L42" s="32">
        <v>104530</v>
      </c>
      <c r="M42" s="36">
        <v>15161</v>
      </c>
      <c r="N42" s="75">
        <f t="shared" si="1"/>
        <v>119691</v>
      </c>
      <c r="O42" s="68">
        <f t="shared" si="2"/>
        <v>0.14839156001383605</v>
      </c>
      <c r="P42" s="68">
        <f t="shared" si="3"/>
        <v>0.40608460223108866</v>
      </c>
      <c r="Q42" s="86">
        <v>2797</v>
      </c>
      <c r="R42" s="5">
        <v>195725</v>
      </c>
      <c r="S42" s="81">
        <f t="shared" si="4"/>
        <v>0.24265766084089915</v>
      </c>
      <c r="T42" s="81">
        <f t="shared" si="7"/>
        <v>0.14854887710146628</v>
      </c>
      <c r="U42" s="5">
        <f t="shared" si="5"/>
        <v>76034</v>
      </c>
      <c r="V42" s="81">
        <f t="shared" si="6"/>
        <v>0.0942661008270631</v>
      </c>
      <c r="X42" s="59">
        <v>39925</v>
      </c>
      <c r="Y42" s="59">
        <v>39947</v>
      </c>
      <c r="Z42" s="59">
        <v>39951</v>
      </c>
      <c r="AA42" s="59">
        <v>39969</v>
      </c>
      <c r="AB42" s="85" t="s">
        <v>97</v>
      </c>
    </row>
    <row r="43" spans="1:28" ht="14.25" thickBot="1" thickTop="1">
      <c r="A43" s="44" t="s">
        <v>45</v>
      </c>
      <c r="B43" s="3">
        <v>1247</v>
      </c>
      <c r="C43" s="4">
        <v>12524</v>
      </c>
      <c r="D43" s="5">
        <v>32199</v>
      </c>
      <c r="E43" s="5"/>
      <c r="F43" s="6">
        <v>3376</v>
      </c>
      <c r="G43" s="9">
        <v>5407</v>
      </c>
      <c r="H43" s="7">
        <v>573141</v>
      </c>
      <c r="I43" s="30">
        <f>SUM(B43:H43)</f>
        <v>627894</v>
      </c>
      <c r="J43" s="4">
        <v>1474331</v>
      </c>
      <c r="K43" s="40">
        <f t="shared" si="12"/>
        <v>0.42588401112097624</v>
      </c>
      <c r="L43" s="32">
        <v>260835</v>
      </c>
      <c r="M43" s="36">
        <v>47912</v>
      </c>
      <c r="N43" s="75">
        <v>308747</v>
      </c>
      <c r="O43" s="68">
        <f t="shared" si="2"/>
        <v>0.20941498211731288</v>
      </c>
      <c r="P43" s="68">
        <f t="shared" si="3"/>
        <v>0.49171834736436404</v>
      </c>
      <c r="Q43" s="86">
        <v>300</v>
      </c>
      <c r="R43" s="5">
        <v>463863</v>
      </c>
      <c r="S43" s="81">
        <f t="shared" si="4"/>
        <v>0.31462609142723036</v>
      </c>
      <c r="T43" s="81">
        <f t="shared" si="7"/>
        <v>0.18325758443924356</v>
      </c>
      <c r="U43" s="5">
        <f t="shared" si="5"/>
        <v>155116</v>
      </c>
      <c r="V43" s="81">
        <f t="shared" si="6"/>
        <v>0.10521110930991752</v>
      </c>
      <c r="X43" s="59">
        <v>39932</v>
      </c>
      <c r="Y43" s="59">
        <v>39948</v>
      </c>
      <c r="Z43" s="59">
        <v>39951</v>
      </c>
      <c r="AA43" s="59">
        <v>39972</v>
      </c>
      <c r="AB43" s="85" t="s">
        <v>97</v>
      </c>
    </row>
    <row r="44" spans="1:28" ht="14.25" thickBot="1" thickTop="1">
      <c r="A44" s="44" t="s">
        <v>46</v>
      </c>
      <c r="B44" s="3">
        <v>1845</v>
      </c>
      <c r="C44" s="4">
        <v>9580</v>
      </c>
      <c r="D44" s="5">
        <v>2566</v>
      </c>
      <c r="E44" s="5">
        <v>0</v>
      </c>
      <c r="F44" s="6">
        <v>296</v>
      </c>
      <c r="G44" s="9">
        <v>2244</v>
      </c>
      <c r="H44" s="7">
        <v>170281</v>
      </c>
      <c r="I44" s="30">
        <f t="shared" si="11"/>
        <v>186812</v>
      </c>
      <c r="J44" s="4">
        <v>465181</v>
      </c>
      <c r="K44" s="40">
        <f t="shared" si="12"/>
        <v>0.40158991876280414</v>
      </c>
      <c r="L44" s="32">
        <v>69917</v>
      </c>
      <c r="M44" s="36">
        <v>14677</v>
      </c>
      <c r="N44" s="75">
        <f>L44+M44</f>
        <v>84594</v>
      </c>
      <c r="O44" s="68">
        <f t="shared" si="2"/>
        <v>0.18185179532268084</v>
      </c>
      <c r="P44" s="68">
        <f t="shared" si="3"/>
        <v>0.4528295826820547</v>
      </c>
      <c r="Q44" s="86">
        <v>2802</v>
      </c>
      <c r="R44" s="5">
        <v>130644</v>
      </c>
      <c r="S44" s="81">
        <f t="shared" si="4"/>
        <v>0.28084552034584387</v>
      </c>
      <c r="T44" s="81">
        <f t="shared" si="7"/>
        <v>0.16542790325072115</v>
      </c>
      <c r="U44" s="5">
        <f t="shared" si="5"/>
        <v>46050</v>
      </c>
      <c r="V44" s="81">
        <f t="shared" si="6"/>
        <v>0.09899372502316303</v>
      </c>
      <c r="X44" s="59">
        <v>39924</v>
      </c>
      <c r="Y44" s="59">
        <v>39944</v>
      </c>
      <c r="Z44" s="59">
        <v>39951</v>
      </c>
      <c r="AA44" s="59">
        <v>39973</v>
      </c>
      <c r="AB44" s="85" t="s">
        <v>97</v>
      </c>
    </row>
    <row r="45" spans="1:28" ht="13.5" customHeight="1" thickBot="1" thickTop="1">
      <c r="A45" s="44" t="s">
        <v>47</v>
      </c>
      <c r="B45" s="3"/>
      <c r="C45" s="4"/>
      <c r="D45" s="5">
        <v>4546</v>
      </c>
      <c r="E45" s="5"/>
      <c r="F45" s="6">
        <v>926</v>
      </c>
      <c r="G45" s="5">
        <v>325</v>
      </c>
      <c r="H45" s="7">
        <v>122040</v>
      </c>
      <c r="I45" s="30">
        <f t="shared" si="11"/>
        <v>127837</v>
      </c>
      <c r="J45" s="4">
        <v>268660</v>
      </c>
      <c r="K45" s="40">
        <f t="shared" si="12"/>
        <v>0.47583190649892054</v>
      </c>
      <c r="L45" s="32">
        <v>55273</v>
      </c>
      <c r="M45" s="36">
        <v>5498</v>
      </c>
      <c r="N45" s="75">
        <f t="shared" si="1"/>
        <v>60771</v>
      </c>
      <c r="O45" s="68">
        <f t="shared" si="2"/>
        <v>0.22620040199508673</v>
      </c>
      <c r="P45" s="68">
        <f t="shared" si="3"/>
        <v>0.4753788026940557</v>
      </c>
      <c r="Q45" s="86">
        <v>1472</v>
      </c>
      <c r="R45" s="5">
        <v>80195</v>
      </c>
      <c r="S45" s="81">
        <f t="shared" si="4"/>
        <v>0.2984999627782327</v>
      </c>
      <c r="T45" s="81">
        <f t="shared" si="7"/>
        <v>0.13793201394658544</v>
      </c>
      <c r="U45" s="5">
        <f t="shared" si="5"/>
        <v>19424</v>
      </c>
      <c r="V45" s="81">
        <f t="shared" si="6"/>
        <v>0.07229956078314598</v>
      </c>
      <c r="X45" s="59">
        <v>39920</v>
      </c>
      <c r="Y45" s="59">
        <v>39948</v>
      </c>
      <c r="Z45" s="59">
        <v>39951</v>
      </c>
      <c r="AA45" s="59">
        <v>39965</v>
      </c>
      <c r="AB45" s="85" t="s">
        <v>97</v>
      </c>
    </row>
    <row r="46" spans="1:28" ht="14.25" thickBot="1" thickTop="1">
      <c r="A46" s="44" t="s">
        <v>48</v>
      </c>
      <c r="B46" s="3">
        <v>358</v>
      </c>
      <c r="C46" s="4">
        <v>1726</v>
      </c>
      <c r="D46" s="5">
        <v>29600</v>
      </c>
      <c r="E46" s="5">
        <v>0</v>
      </c>
      <c r="F46" s="6">
        <v>210</v>
      </c>
      <c r="G46" s="9">
        <v>269</v>
      </c>
      <c r="H46" s="7">
        <v>58256</v>
      </c>
      <c r="I46" s="30">
        <f t="shared" si="11"/>
        <v>90419</v>
      </c>
      <c r="J46" s="4">
        <v>156514</v>
      </c>
      <c r="K46" s="40">
        <f t="shared" si="12"/>
        <v>0.5777055087723781</v>
      </c>
      <c r="L46" s="32">
        <v>39895</v>
      </c>
      <c r="M46" s="36">
        <v>6600</v>
      </c>
      <c r="N46" s="75">
        <f t="shared" si="1"/>
        <v>46495</v>
      </c>
      <c r="O46" s="68">
        <f t="shared" si="2"/>
        <v>0.29706607715603717</v>
      </c>
      <c r="P46" s="68">
        <f t="shared" si="3"/>
        <v>0.5142171446266824</v>
      </c>
      <c r="Q46" s="86">
        <v>905</v>
      </c>
      <c r="R46" s="5">
        <v>61721</v>
      </c>
      <c r="S46" s="81">
        <f t="shared" si="4"/>
        <v>0.3943481094342998</v>
      </c>
      <c r="T46" s="81">
        <f t="shared" si="7"/>
        <v>0.23036538316060218</v>
      </c>
      <c r="U46" s="5">
        <f t="shared" si="5"/>
        <v>15226</v>
      </c>
      <c r="V46" s="81">
        <f t="shared" si="6"/>
        <v>0.09728203227826265</v>
      </c>
      <c r="X46" s="59">
        <v>39920</v>
      </c>
      <c r="Y46" s="59">
        <v>39944</v>
      </c>
      <c r="Z46" s="59">
        <v>39951</v>
      </c>
      <c r="AA46" s="59">
        <v>39960</v>
      </c>
      <c r="AB46" s="85" t="s">
        <v>97</v>
      </c>
    </row>
    <row r="47" spans="1:28" ht="14.25" thickBot="1" thickTop="1">
      <c r="A47" s="44" t="s">
        <v>49</v>
      </c>
      <c r="B47" s="3">
        <v>761</v>
      </c>
      <c r="C47" s="4">
        <f>I47-(B47+D47+F47+G47+H47)</f>
        <v>2304</v>
      </c>
      <c r="D47" s="5">
        <v>13307</v>
      </c>
      <c r="E47" s="5">
        <v>0</v>
      </c>
      <c r="F47" s="6">
        <v>411</v>
      </c>
      <c r="G47" s="9">
        <v>1348</v>
      </c>
      <c r="H47" s="7">
        <v>154662</v>
      </c>
      <c r="I47" s="30">
        <v>172793</v>
      </c>
      <c r="J47" s="4">
        <v>360782</v>
      </c>
      <c r="K47" s="40">
        <f t="shared" si="12"/>
        <v>0.47894019102948593</v>
      </c>
      <c r="L47" s="32">
        <f>71903+15+602-11771</f>
        <v>60749</v>
      </c>
      <c r="M47" s="36">
        <v>11771</v>
      </c>
      <c r="N47" s="75">
        <f>M47+L47</f>
        <v>72520</v>
      </c>
      <c r="O47" s="68">
        <f t="shared" si="2"/>
        <v>0.20100781081096064</v>
      </c>
      <c r="P47" s="68">
        <f t="shared" si="3"/>
        <v>0.41969292737553027</v>
      </c>
      <c r="Q47" s="86">
        <v>2042</v>
      </c>
      <c r="R47" s="5">
        <v>112755</v>
      </c>
      <c r="S47" s="81">
        <f t="shared" si="4"/>
        <v>0.31252944991712445</v>
      </c>
      <c r="T47" s="81">
        <f t="shared" si="7"/>
        <v>0.21402848038981004</v>
      </c>
      <c r="U47" s="5">
        <f t="shared" si="5"/>
        <v>40235</v>
      </c>
      <c r="V47" s="81">
        <f t="shared" si="6"/>
        <v>0.11152163910616383</v>
      </c>
      <c r="X47" s="59">
        <v>39924</v>
      </c>
      <c r="Y47" s="59">
        <v>39954</v>
      </c>
      <c r="Z47" s="59">
        <v>39951</v>
      </c>
      <c r="AA47" s="59">
        <v>39968</v>
      </c>
      <c r="AB47" s="85" t="s">
        <v>97</v>
      </c>
    </row>
    <row r="48" spans="1:28" ht="14.25" thickBot="1" thickTop="1">
      <c r="A48" s="44" t="s">
        <v>50</v>
      </c>
      <c r="B48" s="3">
        <v>125</v>
      </c>
      <c r="C48" s="4">
        <v>2054</v>
      </c>
      <c r="D48" s="5">
        <v>4858</v>
      </c>
      <c r="E48" s="7"/>
      <c r="F48" s="42">
        <v>484</v>
      </c>
      <c r="G48" s="9">
        <v>574</v>
      </c>
      <c r="H48" s="7">
        <v>96491</v>
      </c>
      <c r="I48" s="30">
        <f>SUM(B48:H48)</f>
        <v>104586</v>
      </c>
      <c r="J48" s="4">
        <v>200094</v>
      </c>
      <c r="K48" s="40">
        <f t="shared" si="8"/>
        <v>0.5226843383609704</v>
      </c>
      <c r="L48" s="32">
        <v>41123</v>
      </c>
      <c r="M48" s="36">
        <v>10505</v>
      </c>
      <c r="N48" s="75">
        <f t="shared" si="1"/>
        <v>51628</v>
      </c>
      <c r="O48" s="68">
        <f t="shared" si="2"/>
        <v>0.2580187311963377</v>
      </c>
      <c r="P48" s="68">
        <f t="shared" si="3"/>
        <v>0.4936415963895741</v>
      </c>
      <c r="Q48" s="86">
        <v>860</v>
      </c>
      <c r="R48" s="5">
        <v>71032</v>
      </c>
      <c r="S48" s="81">
        <f t="shared" si="4"/>
        <v>0.3549931532179875</v>
      </c>
      <c r="T48" s="81">
        <f t="shared" si="7"/>
        <v>0.20316622691292877</v>
      </c>
      <c r="U48" s="5">
        <f t="shared" si="5"/>
        <v>19404</v>
      </c>
      <c r="V48" s="81">
        <f t="shared" si="6"/>
        <v>0.09697442202164983</v>
      </c>
      <c r="X48" s="59">
        <v>39930</v>
      </c>
      <c r="Y48" s="59">
        <v>39947</v>
      </c>
      <c r="Z48" s="59">
        <v>39951</v>
      </c>
      <c r="AA48" s="59">
        <v>39968</v>
      </c>
      <c r="AB48" s="85" t="s">
        <v>97</v>
      </c>
    </row>
    <row r="49" spans="1:28" ht="14.25" thickBot="1" thickTop="1">
      <c r="A49" s="44" t="s">
        <v>51</v>
      </c>
      <c r="B49" s="3">
        <v>1332</v>
      </c>
      <c r="C49" s="4">
        <v>10009</v>
      </c>
      <c r="D49" s="5">
        <v>20510</v>
      </c>
      <c r="E49" s="7"/>
      <c r="F49" s="42">
        <v>1144</v>
      </c>
      <c r="G49" s="9">
        <v>4400</v>
      </c>
      <c r="H49" s="7">
        <v>505486</v>
      </c>
      <c r="I49" s="30">
        <f>SUM(B49:H49)</f>
        <v>542881</v>
      </c>
      <c r="J49" s="4">
        <v>789175</v>
      </c>
      <c r="K49" s="40">
        <v>0.6634930106552259</v>
      </c>
      <c r="L49" s="32">
        <v>192360</v>
      </c>
      <c r="M49" s="36">
        <v>44837</v>
      </c>
      <c r="N49" s="75">
        <v>237197</v>
      </c>
      <c r="O49" s="68">
        <f t="shared" si="2"/>
        <v>0.300563246428232</v>
      </c>
      <c r="P49" s="68">
        <f t="shared" si="3"/>
        <v>0.4369226405050094</v>
      </c>
      <c r="Q49" s="86">
        <v>3968</v>
      </c>
      <c r="R49" s="5">
        <v>282686</v>
      </c>
      <c r="S49" s="81">
        <f t="shared" si="4"/>
        <v>0.358204454018437</v>
      </c>
      <c r="T49" s="81">
        <f>(R49-N49)/(J49-I50)</f>
        <v>0.06205002850899329</v>
      </c>
      <c r="U49" s="5">
        <f t="shared" si="5"/>
        <v>45489</v>
      </c>
      <c r="V49" s="81">
        <f t="shared" si="6"/>
        <v>0.05764120759020496</v>
      </c>
      <c r="X49" s="59">
        <v>39920</v>
      </c>
      <c r="Y49" s="59">
        <v>39951</v>
      </c>
      <c r="Z49" s="59">
        <v>39951</v>
      </c>
      <c r="AA49" s="59">
        <v>39969</v>
      </c>
      <c r="AB49" s="85" t="s">
        <v>97</v>
      </c>
    </row>
    <row r="50" spans="1:28" ht="14.25" thickBot="1" thickTop="1">
      <c r="A50" s="44" t="s">
        <v>83</v>
      </c>
      <c r="B50" s="3">
        <v>971</v>
      </c>
      <c r="C50" s="4">
        <v>2502</v>
      </c>
      <c r="D50" s="5">
        <v>2308</v>
      </c>
      <c r="E50" s="5"/>
      <c r="F50" s="6">
        <v>103</v>
      </c>
      <c r="G50" s="5">
        <v>319</v>
      </c>
      <c r="H50" s="7">
        <v>50220</v>
      </c>
      <c r="I50" s="30">
        <v>56073</v>
      </c>
      <c r="J50" s="4">
        <v>147054</v>
      </c>
      <c r="K50" s="40">
        <v>0.3813</v>
      </c>
      <c r="L50" s="32">
        <v>25176</v>
      </c>
      <c r="M50" s="36">
        <v>4181</v>
      </c>
      <c r="N50" s="75">
        <f t="shared" si="1"/>
        <v>29357</v>
      </c>
      <c r="O50" s="68">
        <f t="shared" si="2"/>
        <v>0.1996341480000544</v>
      </c>
      <c r="P50" s="68">
        <f t="shared" si="3"/>
        <v>0.5235496584809088</v>
      </c>
      <c r="Q50" s="86">
        <v>733</v>
      </c>
      <c r="R50" s="5">
        <v>49900</v>
      </c>
      <c r="S50" s="81">
        <f t="shared" si="4"/>
        <v>0.339331130061066</v>
      </c>
      <c r="T50" s="81">
        <f t="shared" si="7"/>
        <v>0.2257943966322639</v>
      </c>
      <c r="U50" s="5">
        <f t="shared" si="5"/>
        <v>20543</v>
      </c>
      <c r="V50" s="81">
        <f t="shared" si="6"/>
        <v>0.1396969820610116</v>
      </c>
      <c r="X50" s="59">
        <v>39931</v>
      </c>
      <c r="Y50" s="59">
        <v>39951</v>
      </c>
      <c r="Z50" s="59">
        <v>39951</v>
      </c>
      <c r="AA50" s="59">
        <v>39967</v>
      </c>
      <c r="AB50" s="85" t="s">
        <v>97</v>
      </c>
    </row>
    <row r="51" spans="1:28" ht="14.25" thickBot="1" thickTop="1">
      <c r="A51" s="44" t="s">
        <v>52</v>
      </c>
      <c r="B51" s="3">
        <v>88</v>
      </c>
      <c r="C51" s="4">
        <v>1393</v>
      </c>
      <c r="D51" s="5">
        <v>3338</v>
      </c>
      <c r="E51" s="5"/>
      <c r="F51" s="6">
        <f>96+200</f>
        <v>296</v>
      </c>
      <c r="G51" s="5">
        <v>92</v>
      </c>
      <c r="H51" s="7">
        <v>44436</v>
      </c>
      <c r="I51" s="30">
        <f>SUM(B51:H51)</f>
        <v>49643</v>
      </c>
      <c r="J51" s="4">
        <v>95918</v>
      </c>
      <c r="K51" s="40">
        <f>I51/J51</f>
        <v>0.5175566629829647</v>
      </c>
      <c r="L51" s="32">
        <v>26093</v>
      </c>
      <c r="M51" s="36">
        <v>2853</v>
      </c>
      <c r="N51" s="75">
        <f t="shared" si="1"/>
        <v>28946</v>
      </c>
      <c r="O51" s="68">
        <f t="shared" si="2"/>
        <v>0.3017786025563502</v>
      </c>
      <c r="P51" s="68">
        <f t="shared" si="3"/>
        <v>0.583083214149024</v>
      </c>
      <c r="Q51" s="86">
        <v>215</v>
      </c>
      <c r="R51" s="5">
        <v>37804</v>
      </c>
      <c r="S51" s="81">
        <f t="shared" si="4"/>
        <v>0.39412831793823894</v>
      </c>
      <c r="T51" s="81">
        <f t="shared" si="7"/>
        <v>0.19142085359265262</v>
      </c>
      <c r="U51" s="5">
        <f t="shared" si="5"/>
        <v>8858</v>
      </c>
      <c r="V51" s="81">
        <f t="shared" si="6"/>
        <v>0.0923497153818887</v>
      </c>
      <c r="X51" s="59">
        <v>39925</v>
      </c>
      <c r="Y51" s="59">
        <v>39945</v>
      </c>
      <c r="Z51" s="59">
        <v>39951</v>
      </c>
      <c r="AA51" s="59">
        <v>39955</v>
      </c>
      <c r="AB51" s="85" t="s">
        <v>97</v>
      </c>
    </row>
    <row r="52" spans="1:28" ht="14.25" thickBot="1" thickTop="1">
      <c r="A52" s="44" t="s">
        <v>53</v>
      </c>
      <c r="B52" s="3"/>
      <c r="C52" s="4"/>
      <c r="D52" s="5"/>
      <c r="E52" s="5"/>
      <c r="F52" s="6">
        <v>7</v>
      </c>
      <c r="G52" s="5">
        <v>6</v>
      </c>
      <c r="H52" s="7">
        <v>2274</v>
      </c>
      <c r="I52" s="30">
        <f aca="true" t="shared" si="13" ref="I52:I64">SUM(B52:H52)</f>
        <v>2287</v>
      </c>
      <c r="J52" s="4">
        <v>2256</v>
      </c>
      <c r="K52" s="40">
        <f t="shared" si="8"/>
        <v>1.013741134751773</v>
      </c>
      <c r="L52" s="32">
        <v>1042</v>
      </c>
      <c r="M52" s="36">
        <v>167</v>
      </c>
      <c r="N52" s="75">
        <f t="shared" si="1"/>
        <v>1209</v>
      </c>
      <c r="O52" s="68">
        <f t="shared" si="2"/>
        <v>0.535904255319149</v>
      </c>
      <c r="P52" s="68">
        <f t="shared" si="3"/>
        <v>0.5286401399212943</v>
      </c>
      <c r="Q52" s="86">
        <v>0</v>
      </c>
      <c r="R52" s="5">
        <v>1209</v>
      </c>
      <c r="S52" s="81">
        <f t="shared" si="4"/>
        <v>0.535904255319149</v>
      </c>
      <c r="T52" s="81">
        <v>0</v>
      </c>
      <c r="U52" s="5">
        <f t="shared" si="5"/>
        <v>0</v>
      </c>
      <c r="V52" s="81">
        <f t="shared" si="6"/>
        <v>0</v>
      </c>
      <c r="X52" s="59">
        <v>39930</v>
      </c>
      <c r="Y52" s="59" t="s">
        <v>95</v>
      </c>
      <c r="Z52" s="59">
        <v>39952</v>
      </c>
      <c r="AA52" s="59">
        <v>39961</v>
      </c>
      <c r="AB52" s="85" t="s">
        <v>97</v>
      </c>
    </row>
    <row r="53" spans="1:28" ht="14.25" thickBot="1" thickTop="1">
      <c r="A53" s="44" t="s">
        <v>54</v>
      </c>
      <c r="B53" s="3" t="s">
        <v>75</v>
      </c>
      <c r="C53" s="4">
        <v>236</v>
      </c>
      <c r="D53" s="5">
        <v>3851</v>
      </c>
      <c r="E53" s="5"/>
      <c r="F53" s="6">
        <v>68</v>
      </c>
      <c r="G53" s="5">
        <v>35</v>
      </c>
      <c r="H53" s="7">
        <v>10393</v>
      </c>
      <c r="I53" s="30">
        <f t="shared" si="13"/>
        <v>14583</v>
      </c>
      <c r="J53" s="8">
        <v>26238</v>
      </c>
      <c r="K53" s="40">
        <f t="shared" si="8"/>
        <v>0.5557969357420535</v>
      </c>
      <c r="L53" s="32">
        <v>7955</v>
      </c>
      <c r="M53" s="36">
        <v>0</v>
      </c>
      <c r="N53" s="75">
        <f t="shared" si="1"/>
        <v>7955</v>
      </c>
      <c r="O53" s="68">
        <f t="shared" si="2"/>
        <v>0.303186218461773</v>
      </c>
      <c r="P53" s="68">
        <f t="shared" si="3"/>
        <v>0.5454981828156072</v>
      </c>
      <c r="Q53" s="86">
        <v>65</v>
      </c>
      <c r="R53" s="5">
        <v>11136</v>
      </c>
      <c r="S53" s="81">
        <f t="shared" si="4"/>
        <v>0.4244225931854562</v>
      </c>
      <c r="T53" s="81">
        <f>(R53-N53)/(J53-I53)</f>
        <v>0.27293007293007293</v>
      </c>
      <c r="U53" s="5">
        <f t="shared" si="5"/>
        <v>3181</v>
      </c>
      <c r="V53" s="81">
        <f t="shared" si="6"/>
        <v>0.1212363747236832</v>
      </c>
      <c r="X53" s="59">
        <v>39923</v>
      </c>
      <c r="Y53" s="59">
        <v>39924</v>
      </c>
      <c r="Z53" s="59">
        <v>39925</v>
      </c>
      <c r="AA53" s="59">
        <v>39962</v>
      </c>
      <c r="AB53" s="85" t="s">
        <v>97</v>
      </c>
    </row>
    <row r="54" spans="1:28" ht="14.25" thickBot="1" thickTop="1">
      <c r="A54" s="44" t="s">
        <v>55</v>
      </c>
      <c r="B54" s="3">
        <v>219</v>
      </c>
      <c r="C54" s="4">
        <v>809</v>
      </c>
      <c r="D54" s="5">
        <v>5527</v>
      </c>
      <c r="E54" s="5"/>
      <c r="F54" s="6">
        <v>1095</v>
      </c>
      <c r="G54" s="5">
        <v>234</v>
      </c>
      <c r="H54" s="7">
        <v>91042</v>
      </c>
      <c r="I54" s="30">
        <f t="shared" si="13"/>
        <v>98926</v>
      </c>
      <c r="J54" s="8">
        <v>192354</v>
      </c>
      <c r="K54" s="40">
        <f t="shared" si="8"/>
        <v>0.5142913586408393</v>
      </c>
      <c r="L54" s="32">
        <v>40653</v>
      </c>
      <c r="M54" s="36">
        <v>5586</v>
      </c>
      <c r="N54" s="75">
        <f t="shared" si="1"/>
        <v>46239</v>
      </c>
      <c r="O54" s="68">
        <f t="shared" si="2"/>
        <v>0.24038491531239278</v>
      </c>
      <c r="P54" s="68">
        <f t="shared" si="3"/>
        <v>0.46740998321978044</v>
      </c>
      <c r="Q54" s="86">
        <v>877</v>
      </c>
      <c r="R54" s="5">
        <v>63546</v>
      </c>
      <c r="S54" s="81">
        <f t="shared" si="4"/>
        <v>0.3303596493964253</v>
      </c>
      <c r="T54" s="81">
        <f>(R54-N54)/(J54-I54)</f>
        <v>0.1852442522584236</v>
      </c>
      <c r="U54" s="5">
        <f t="shared" si="5"/>
        <v>17307</v>
      </c>
      <c r="V54" s="81">
        <f t="shared" si="6"/>
        <v>0.08997473408403256</v>
      </c>
      <c r="X54" s="59">
        <v>39930</v>
      </c>
      <c r="Y54" s="59">
        <v>39946</v>
      </c>
      <c r="Z54" s="59">
        <v>39952</v>
      </c>
      <c r="AA54" s="59">
        <v>39952</v>
      </c>
      <c r="AB54" s="85" t="s">
        <v>97</v>
      </c>
    </row>
    <row r="55" spans="1:28" ht="14.25" thickBot="1" thickTop="1">
      <c r="A55" s="44" t="s">
        <v>56</v>
      </c>
      <c r="B55" s="3">
        <v>305</v>
      </c>
      <c r="C55" s="4">
        <v>2433</v>
      </c>
      <c r="D55" s="5">
        <v>10850</v>
      </c>
      <c r="E55" s="5"/>
      <c r="F55" s="6">
        <v>247</v>
      </c>
      <c r="G55" s="5">
        <v>441</v>
      </c>
      <c r="H55" s="7">
        <v>141327</v>
      </c>
      <c r="I55" s="30">
        <f t="shared" si="13"/>
        <v>155603</v>
      </c>
      <c r="J55" s="8">
        <v>252288</v>
      </c>
      <c r="K55" s="40">
        <f t="shared" si="8"/>
        <v>0.6167673452562151</v>
      </c>
      <c r="L55" s="32">
        <v>71043</v>
      </c>
      <c r="M55" s="36">
        <v>12633</v>
      </c>
      <c r="N55" s="75">
        <f t="shared" si="1"/>
        <v>83676</v>
      </c>
      <c r="O55" s="68">
        <f t="shared" si="2"/>
        <v>0.3316685692541857</v>
      </c>
      <c r="P55" s="68">
        <f t="shared" si="3"/>
        <v>0.5377531281530562</v>
      </c>
      <c r="Q55" s="86">
        <v>865</v>
      </c>
      <c r="R55" s="5">
        <v>108782</v>
      </c>
      <c r="S55" s="81">
        <f t="shared" si="4"/>
        <v>0.4311818239472349</v>
      </c>
      <c r="T55" s="81">
        <f t="shared" si="7"/>
        <v>0.2596679940011377</v>
      </c>
      <c r="U55" s="5">
        <f t="shared" si="5"/>
        <v>25106</v>
      </c>
      <c r="V55" s="81">
        <f t="shared" si="6"/>
        <v>0.09951325469304921</v>
      </c>
      <c r="X55" s="59">
        <v>39923</v>
      </c>
      <c r="Y55" s="59">
        <v>39947</v>
      </c>
      <c r="Z55" s="59">
        <v>39951</v>
      </c>
      <c r="AA55" s="59">
        <v>39962</v>
      </c>
      <c r="AB55" s="85" t="s">
        <v>97</v>
      </c>
    </row>
    <row r="56" spans="1:28" ht="14.25" thickBot="1" thickTop="1">
      <c r="A56" s="44" t="s">
        <v>57</v>
      </c>
      <c r="B56" s="3">
        <v>177</v>
      </c>
      <c r="C56" s="4">
        <v>357</v>
      </c>
      <c r="D56" s="5">
        <v>8103</v>
      </c>
      <c r="E56" s="5"/>
      <c r="F56" s="6">
        <v>532</v>
      </c>
      <c r="G56" s="5">
        <v>198</v>
      </c>
      <c r="H56" s="7">
        <v>100867</v>
      </c>
      <c r="I56" s="30">
        <f t="shared" si="13"/>
        <v>110234</v>
      </c>
      <c r="J56" s="8">
        <v>216878</v>
      </c>
      <c r="K56" s="40">
        <f t="shared" si="8"/>
        <v>0.5082765425723218</v>
      </c>
      <c r="L56" s="32">
        <v>41725</v>
      </c>
      <c r="M56" s="36">
        <v>5334</v>
      </c>
      <c r="N56" s="75">
        <f t="shared" si="1"/>
        <v>47059</v>
      </c>
      <c r="O56" s="68">
        <f t="shared" si="2"/>
        <v>0.2169837420116379</v>
      </c>
      <c r="P56" s="68">
        <f t="shared" si="3"/>
        <v>0.42690095614783097</v>
      </c>
      <c r="Q56" s="86">
        <v>541</v>
      </c>
      <c r="R56" s="5">
        <v>58340</v>
      </c>
      <c r="S56" s="81">
        <f t="shared" si="4"/>
        <v>0.2689991608185247</v>
      </c>
      <c r="T56" s="81">
        <f t="shared" si="7"/>
        <v>0.10578185364389933</v>
      </c>
      <c r="U56" s="5">
        <f t="shared" si="5"/>
        <v>11281</v>
      </c>
      <c r="V56" s="81">
        <f t="shared" si="6"/>
        <v>0.05201541880688682</v>
      </c>
      <c r="X56" s="59">
        <v>39924</v>
      </c>
      <c r="Y56" s="59">
        <v>39941</v>
      </c>
      <c r="Z56" s="59">
        <v>39951</v>
      </c>
      <c r="AA56" s="59">
        <v>39961</v>
      </c>
      <c r="AB56" s="85" t="s">
        <v>97</v>
      </c>
    </row>
    <row r="57" spans="1:28" ht="14.25" thickBot="1" thickTop="1">
      <c r="A57" s="44" t="s">
        <v>58</v>
      </c>
      <c r="B57" s="3">
        <v>104</v>
      </c>
      <c r="C57" s="4">
        <v>663</v>
      </c>
      <c r="D57" s="5">
        <v>12117</v>
      </c>
      <c r="E57" s="5"/>
      <c r="F57" s="6">
        <v>167</v>
      </c>
      <c r="G57" s="5">
        <v>50</v>
      </c>
      <c r="H57" s="7">
        <v>12616</v>
      </c>
      <c r="I57" s="30">
        <f t="shared" si="13"/>
        <v>25717</v>
      </c>
      <c r="J57" s="8">
        <v>40622</v>
      </c>
      <c r="K57" s="40">
        <f t="shared" si="8"/>
        <v>0.6330805967209886</v>
      </c>
      <c r="L57" s="32">
        <v>10034</v>
      </c>
      <c r="M57" s="36">
        <v>1732</v>
      </c>
      <c r="N57" s="75">
        <f t="shared" si="1"/>
        <v>11766</v>
      </c>
      <c r="O57" s="68">
        <f t="shared" si="2"/>
        <v>0.2896460046280341</v>
      </c>
      <c r="P57" s="68">
        <f t="shared" si="3"/>
        <v>0.4575183730606214</v>
      </c>
      <c r="Q57" s="86">
        <v>101</v>
      </c>
      <c r="R57" s="5">
        <v>14902</v>
      </c>
      <c r="S57" s="81">
        <f t="shared" si="4"/>
        <v>0.36684555167150806</v>
      </c>
      <c r="T57" s="81">
        <f t="shared" si="7"/>
        <v>0.21039919490103992</v>
      </c>
      <c r="U57" s="5">
        <f t="shared" si="5"/>
        <v>3136</v>
      </c>
      <c r="V57" s="81">
        <f t="shared" si="6"/>
        <v>0.07719954704347398</v>
      </c>
      <c r="X57" s="59">
        <v>39920</v>
      </c>
      <c r="Y57" s="59">
        <v>39948</v>
      </c>
      <c r="Z57" s="59">
        <v>39951</v>
      </c>
      <c r="AA57" s="59">
        <v>39979</v>
      </c>
      <c r="AB57" s="97" t="s">
        <v>101</v>
      </c>
    </row>
    <row r="58" spans="1:28" ht="14.25" thickBot="1" thickTop="1">
      <c r="A58" s="44" t="s">
        <v>59</v>
      </c>
      <c r="B58" s="3">
        <v>109</v>
      </c>
      <c r="C58" s="4">
        <v>292</v>
      </c>
      <c r="D58" s="5">
        <v>1447</v>
      </c>
      <c r="E58" s="5">
        <v>35</v>
      </c>
      <c r="F58" s="6">
        <v>41</v>
      </c>
      <c r="G58" s="5">
        <v>21</v>
      </c>
      <c r="H58" s="7">
        <v>14159</v>
      </c>
      <c r="I58" s="30">
        <f t="shared" si="13"/>
        <v>16104</v>
      </c>
      <c r="J58" s="4">
        <v>30539</v>
      </c>
      <c r="K58" s="40">
        <f t="shared" si="8"/>
        <v>0.527325714659943</v>
      </c>
      <c r="L58" s="32">
        <v>8131</v>
      </c>
      <c r="M58" s="36">
        <v>1066</v>
      </c>
      <c r="N58" s="75">
        <f t="shared" si="1"/>
        <v>9197</v>
      </c>
      <c r="O58" s="68">
        <f t="shared" si="2"/>
        <v>0.30115589901437506</v>
      </c>
      <c r="P58" s="68">
        <f t="shared" si="3"/>
        <v>0.571100347739692</v>
      </c>
      <c r="Q58" s="86">
        <v>75</v>
      </c>
      <c r="R58" s="5">
        <v>12161</v>
      </c>
      <c r="S58" s="81">
        <f t="shared" si="4"/>
        <v>0.3982121222043944</v>
      </c>
      <c r="T58" s="81">
        <f t="shared" si="7"/>
        <v>0.2053342570142016</v>
      </c>
      <c r="U58" s="5">
        <f t="shared" si="5"/>
        <v>2964</v>
      </c>
      <c r="V58" s="81">
        <f t="shared" si="6"/>
        <v>0.09705622319001932</v>
      </c>
      <c r="X58" s="59">
        <v>39929</v>
      </c>
      <c r="Y58" s="59">
        <v>39947</v>
      </c>
      <c r="Z58" s="59">
        <v>39951</v>
      </c>
      <c r="AA58" s="59">
        <v>39969</v>
      </c>
      <c r="AB58" s="85" t="s">
        <v>97</v>
      </c>
    </row>
    <row r="59" spans="1:28" ht="14.25" thickBot="1" thickTop="1">
      <c r="A59" s="44" t="s">
        <v>60</v>
      </c>
      <c r="B59" s="3">
        <v>1</v>
      </c>
      <c r="C59" s="4">
        <v>87</v>
      </c>
      <c r="D59" s="5">
        <v>1509</v>
      </c>
      <c r="E59" s="5"/>
      <c r="F59" s="6">
        <v>24</v>
      </c>
      <c r="G59" s="5">
        <v>17</v>
      </c>
      <c r="H59" s="7">
        <v>2959</v>
      </c>
      <c r="I59" s="30">
        <v>4603</v>
      </c>
      <c r="J59" s="8">
        <v>8410</v>
      </c>
      <c r="K59" s="40">
        <f t="shared" si="8"/>
        <v>0.5473246135552913</v>
      </c>
      <c r="L59" s="32">
        <v>2361</v>
      </c>
      <c r="M59" s="36">
        <v>133</v>
      </c>
      <c r="N59" s="75">
        <f t="shared" si="1"/>
        <v>2494</v>
      </c>
      <c r="O59" s="68">
        <f t="shared" si="2"/>
        <v>0.296551724137931</v>
      </c>
      <c r="P59" s="68">
        <f t="shared" si="3"/>
        <v>0.5418205518140343</v>
      </c>
      <c r="Q59" s="86">
        <v>24</v>
      </c>
      <c r="R59" s="5">
        <v>3477</v>
      </c>
      <c r="S59" s="81">
        <f t="shared" si="4"/>
        <v>0.413436385255648</v>
      </c>
      <c r="T59" s="81">
        <f t="shared" si="7"/>
        <v>0.2582085631731022</v>
      </c>
      <c r="U59" s="5">
        <f t="shared" si="5"/>
        <v>983</v>
      </c>
      <c r="V59" s="81">
        <f t="shared" si="6"/>
        <v>0.116884661117717</v>
      </c>
      <c r="X59" s="59">
        <v>39918</v>
      </c>
      <c r="Y59" s="59">
        <v>39947</v>
      </c>
      <c r="Z59" s="59">
        <v>39951</v>
      </c>
      <c r="AA59" s="59">
        <v>39955</v>
      </c>
      <c r="AB59" s="85" t="s">
        <v>97</v>
      </c>
    </row>
    <row r="60" spans="1:28" ht="14.25" thickBot="1" thickTop="1">
      <c r="A60" s="61" t="s">
        <v>61</v>
      </c>
      <c r="B60" s="50">
        <v>117</v>
      </c>
      <c r="C60" s="8">
        <v>858</v>
      </c>
      <c r="D60" s="51">
        <v>9840</v>
      </c>
      <c r="E60" s="51"/>
      <c r="F60" s="49">
        <v>390</v>
      </c>
      <c r="G60" s="51">
        <v>109</v>
      </c>
      <c r="H60" s="52">
        <v>46542</v>
      </c>
      <c r="I60" s="62">
        <f>SUM(B60:H60)</f>
        <v>57856</v>
      </c>
      <c r="J60" s="8">
        <v>146306</v>
      </c>
      <c r="K60" s="63">
        <f t="shared" si="8"/>
        <v>0.39544516287780407</v>
      </c>
      <c r="L60" s="53">
        <v>19462</v>
      </c>
      <c r="M60" s="36">
        <v>3847</v>
      </c>
      <c r="N60" s="75">
        <f t="shared" si="1"/>
        <v>23309</v>
      </c>
      <c r="O60" s="68">
        <f t="shared" si="2"/>
        <v>0.1593167744316706</v>
      </c>
      <c r="P60" s="68">
        <f t="shared" si="3"/>
        <v>0.40287956305309736</v>
      </c>
      <c r="Q60" s="86">
        <v>451</v>
      </c>
      <c r="R60" s="5">
        <v>38927</v>
      </c>
      <c r="S60" s="81">
        <f t="shared" si="4"/>
        <v>0.2660656432408787</v>
      </c>
      <c r="T60" s="81">
        <f t="shared" si="7"/>
        <v>0.17657433578292822</v>
      </c>
      <c r="U60" s="5">
        <f t="shared" si="5"/>
        <v>15618</v>
      </c>
      <c r="V60" s="81">
        <f t="shared" si="6"/>
        <v>0.1067488688092081</v>
      </c>
      <c r="X60" s="64">
        <v>39926</v>
      </c>
      <c r="Y60" s="59">
        <v>39938</v>
      </c>
      <c r="Z60" s="59">
        <v>39951</v>
      </c>
      <c r="AA60" s="59">
        <v>39967</v>
      </c>
      <c r="AB60" s="85" t="s">
        <v>97</v>
      </c>
    </row>
    <row r="61" spans="1:28" ht="14.25" thickBot="1" thickTop="1">
      <c r="A61" s="44" t="s">
        <v>62</v>
      </c>
      <c r="B61" s="3">
        <v>128</v>
      </c>
      <c r="C61" s="4">
        <v>187</v>
      </c>
      <c r="D61" s="5">
        <v>4383</v>
      </c>
      <c r="E61" s="5"/>
      <c r="F61" s="6">
        <v>76</v>
      </c>
      <c r="G61" s="9">
        <v>61</v>
      </c>
      <c r="H61" s="7">
        <v>15158</v>
      </c>
      <c r="I61" s="30">
        <f t="shared" si="13"/>
        <v>19993</v>
      </c>
      <c r="J61" s="4">
        <v>31635</v>
      </c>
      <c r="K61" s="40">
        <f t="shared" si="8"/>
        <v>0.6319898846214635</v>
      </c>
      <c r="L61" s="32">
        <v>8838</v>
      </c>
      <c r="M61" s="36">
        <v>2164</v>
      </c>
      <c r="N61" s="75">
        <f t="shared" si="1"/>
        <v>11002</v>
      </c>
      <c r="O61" s="68">
        <f t="shared" si="2"/>
        <v>0.3477793583056741</v>
      </c>
      <c r="P61" s="68">
        <f t="shared" si="3"/>
        <v>0.5502926024108438</v>
      </c>
      <c r="Q61" s="86">
        <v>113</v>
      </c>
      <c r="R61" s="5">
        <v>13687</v>
      </c>
      <c r="S61" s="81">
        <f t="shared" si="4"/>
        <v>0.4326537063379169</v>
      </c>
      <c r="T61" s="81">
        <f t="shared" si="7"/>
        <v>0.23063047586325375</v>
      </c>
      <c r="U61" s="5">
        <f t="shared" si="5"/>
        <v>2685</v>
      </c>
      <c r="V61" s="81">
        <f t="shared" si="6"/>
        <v>0.08487434803224277</v>
      </c>
      <c r="X61" s="59">
        <v>39923</v>
      </c>
      <c r="Y61" s="59">
        <v>39948</v>
      </c>
      <c r="Z61" s="59">
        <v>39951</v>
      </c>
      <c r="AA61" s="87">
        <v>39953</v>
      </c>
      <c r="AB61" s="85" t="s">
        <v>97</v>
      </c>
    </row>
    <row r="62" spans="1:28" ht="14.25" thickBot="1" thickTop="1">
      <c r="A62" s="44" t="s">
        <v>63</v>
      </c>
      <c r="B62" s="3">
        <v>395</v>
      </c>
      <c r="C62" s="4">
        <v>8233</v>
      </c>
      <c r="D62" s="5">
        <v>7924</v>
      </c>
      <c r="E62" s="5"/>
      <c r="F62" s="6">
        <v>1544</v>
      </c>
      <c r="G62" s="9">
        <v>1354</v>
      </c>
      <c r="H62" s="7">
        <v>149375</v>
      </c>
      <c r="I62" s="30">
        <f t="shared" si="13"/>
        <v>168825</v>
      </c>
      <c r="J62" s="4">
        <v>422342</v>
      </c>
      <c r="K62" s="40">
        <f t="shared" si="8"/>
        <v>0.39973528562160526</v>
      </c>
      <c r="L62" s="32">
        <v>71690</v>
      </c>
      <c r="M62" s="36">
        <v>12446</v>
      </c>
      <c r="N62" s="75">
        <f t="shared" si="1"/>
        <v>84136</v>
      </c>
      <c r="O62" s="68">
        <f t="shared" si="2"/>
        <v>0.1992129601128943</v>
      </c>
      <c r="P62" s="68">
        <f t="shared" si="3"/>
        <v>0.49836220938841996</v>
      </c>
      <c r="Q62" s="86">
        <v>1519</v>
      </c>
      <c r="R62" s="5">
        <v>132856</v>
      </c>
      <c r="S62" s="81">
        <f t="shared" si="4"/>
        <v>0.31456970890889374</v>
      </c>
      <c r="T62" s="81">
        <f t="shared" si="7"/>
        <v>0.1921764615390684</v>
      </c>
      <c r="U62" s="5">
        <f t="shared" si="5"/>
        <v>48720</v>
      </c>
      <c r="V62" s="81">
        <f t="shared" si="6"/>
        <v>0.11535674879599946</v>
      </c>
      <c r="X62" s="59">
        <v>39930</v>
      </c>
      <c r="Y62" s="59">
        <v>39946</v>
      </c>
      <c r="Z62" s="59">
        <v>39951</v>
      </c>
      <c r="AA62" s="59">
        <v>39966</v>
      </c>
      <c r="AB62" s="85" t="s">
        <v>97</v>
      </c>
    </row>
    <row r="63" spans="1:28" ht="14.25" thickBot="1" thickTop="1">
      <c r="A63" s="44" t="s">
        <v>64</v>
      </c>
      <c r="B63" s="3">
        <v>240</v>
      </c>
      <c r="C63" s="4">
        <v>746</v>
      </c>
      <c r="D63" s="5">
        <v>1740</v>
      </c>
      <c r="E63" s="5">
        <v>28</v>
      </c>
      <c r="F63" s="6">
        <v>29</v>
      </c>
      <c r="G63" s="9">
        <v>526</v>
      </c>
      <c r="H63" s="7">
        <v>38995</v>
      </c>
      <c r="I63" s="30">
        <f t="shared" si="13"/>
        <v>42304</v>
      </c>
      <c r="J63" s="4">
        <v>100462</v>
      </c>
      <c r="K63" s="40">
        <f t="shared" si="8"/>
        <v>0.4210945432103681</v>
      </c>
      <c r="L63" s="32">
        <v>19416</v>
      </c>
      <c r="M63" s="36">
        <v>3625</v>
      </c>
      <c r="N63" s="75">
        <f t="shared" si="1"/>
        <v>23041</v>
      </c>
      <c r="O63" s="68">
        <f t="shared" si="2"/>
        <v>0.22935040114670224</v>
      </c>
      <c r="P63" s="68">
        <f t="shared" si="3"/>
        <v>0.5446529878971256</v>
      </c>
      <c r="Q63" s="86">
        <v>423</v>
      </c>
      <c r="R63" s="5">
        <v>31072</v>
      </c>
      <c r="S63" s="81">
        <f t="shared" si="4"/>
        <v>0.3092910752324262</v>
      </c>
      <c r="T63" s="81">
        <f t="shared" si="7"/>
        <v>0.13808934282471888</v>
      </c>
      <c r="U63" s="5">
        <f t="shared" si="5"/>
        <v>8031</v>
      </c>
      <c r="V63" s="81">
        <f t="shared" si="6"/>
        <v>0.07994067408572396</v>
      </c>
      <c r="X63" s="59">
        <v>39930</v>
      </c>
      <c r="Y63" s="59">
        <v>39946</v>
      </c>
      <c r="Z63" s="59">
        <v>39951</v>
      </c>
      <c r="AA63" s="59">
        <v>39959</v>
      </c>
      <c r="AB63" s="85" t="s">
        <v>97</v>
      </c>
    </row>
    <row r="64" spans="1:28" ht="14.25" thickBot="1" thickTop="1">
      <c r="A64" s="45" t="s">
        <v>65</v>
      </c>
      <c r="B64" s="11">
        <v>45</v>
      </c>
      <c r="C64" s="12">
        <v>435</v>
      </c>
      <c r="D64" s="13">
        <v>702</v>
      </c>
      <c r="E64" s="13"/>
      <c r="F64" s="14">
        <v>213</v>
      </c>
      <c r="G64" s="13">
        <v>30</v>
      </c>
      <c r="H64" s="15">
        <v>11723</v>
      </c>
      <c r="I64" s="30">
        <f t="shared" si="13"/>
        <v>13148</v>
      </c>
      <c r="J64" s="16">
        <v>29241</v>
      </c>
      <c r="K64" s="40">
        <f t="shared" si="8"/>
        <v>0.44964262508122155</v>
      </c>
      <c r="L64" s="33">
        <v>5627</v>
      </c>
      <c r="M64" s="36">
        <v>753</v>
      </c>
      <c r="N64" s="75">
        <f t="shared" si="1"/>
        <v>6380</v>
      </c>
      <c r="O64" s="68">
        <f t="shared" si="2"/>
        <v>0.21818679251735576</v>
      </c>
      <c r="P64" s="68">
        <f t="shared" si="3"/>
        <v>0.4852449041679343</v>
      </c>
      <c r="Q64" s="86">
        <v>71</v>
      </c>
      <c r="R64" s="5">
        <v>9172</v>
      </c>
      <c r="S64" s="81">
        <f t="shared" si="4"/>
        <v>0.3136691631613146</v>
      </c>
      <c r="T64" s="81">
        <f t="shared" si="7"/>
        <v>0.1734915801901448</v>
      </c>
      <c r="U64" s="5">
        <f t="shared" si="5"/>
        <v>2792</v>
      </c>
      <c r="V64" s="81">
        <f t="shared" si="6"/>
        <v>0.09548237064395883</v>
      </c>
      <c r="X64" s="59">
        <v>39923</v>
      </c>
      <c r="Y64" s="59">
        <v>39947</v>
      </c>
      <c r="Z64" s="59">
        <v>39951</v>
      </c>
      <c r="AA64" s="59">
        <v>39969</v>
      </c>
      <c r="AB64" s="85" t="s">
        <v>97</v>
      </c>
    </row>
    <row r="65" spans="1:22" ht="14.25" thickBot="1" thickTop="1">
      <c r="A65" s="17" t="s">
        <v>5</v>
      </c>
      <c r="B65" s="18">
        <f aca="true" t="shared" si="14" ref="B65:I65">SUM(B7:B64)</f>
        <v>20639</v>
      </c>
      <c r="C65" s="47">
        <f t="shared" si="14"/>
        <v>288802</v>
      </c>
      <c r="D65" s="47">
        <f t="shared" si="14"/>
        <v>487237</v>
      </c>
      <c r="E65" s="47">
        <f t="shared" si="14"/>
        <v>21795</v>
      </c>
      <c r="F65" s="47">
        <f t="shared" si="14"/>
        <v>21845</v>
      </c>
      <c r="G65" s="47">
        <f t="shared" si="14"/>
        <v>29615</v>
      </c>
      <c r="H65" s="48">
        <f t="shared" si="14"/>
        <v>5831930</v>
      </c>
      <c r="I65" s="31">
        <f t="shared" si="14"/>
        <v>6701521</v>
      </c>
      <c r="J65" s="19">
        <f>SUM(J7:J64)</f>
        <v>17153012</v>
      </c>
      <c r="K65" s="22">
        <f t="shared" si="8"/>
        <v>0.39069062622937595</v>
      </c>
      <c r="L65" s="20">
        <f>SUM(L7:L64)</f>
        <v>2789052</v>
      </c>
      <c r="M65" s="20">
        <f>SUM(M7:M64)</f>
        <v>440365</v>
      </c>
      <c r="N65" s="20">
        <f>SUM(N7:N64)</f>
        <v>3264452</v>
      </c>
      <c r="O65" s="118">
        <f t="shared" si="2"/>
        <v>0.1903136312153224</v>
      </c>
      <c r="P65" s="118">
        <f t="shared" si="3"/>
        <v>0.48712105804040606</v>
      </c>
      <c r="Q65" s="20">
        <f>SUM(Q7:Q64)</f>
        <v>76197</v>
      </c>
      <c r="R65" s="20">
        <f>SUM(R7:R64)</f>
        <v>4871945</v>
      </c>
      <c r="S65" s="118">
        <f t="shared" si="4"/>
        <v>0.2840285426256333</v>
      </c>
      <c r="T65" s="118">
        <f t="shared" si="7"/>
        <v>0.1538051365111447</v>
      </c>
      <c r="U65" s="20">
        <f t="shared" si="5"/>
        <v>1607493</v>
      </c>
      <c r="V65" s="81">
        <f t="shared" si="6"/>
        <v>0.09371491141031091</v>
      </c>
    </row>
    <row r="66" spans="1:28" ht="25.5" customHeight="1" thickTop="1">
      <c r="A66" s="46"/>
      <c r="X66" s="60">
        <f>COUNT(X7:X64)</f>
        <v>58</v>
      </c>
      <c r="Y66" s="60">
        <v>58</v>
      </c>
      <c r="Z66" s="60">
        <f>COUNT(Z7:Z64)</f>
        <v>58</v>
      </c>
      <c r="AA66" s="60">
        <f>COUNT(AA7:AA64)</f>
        <v>58</v>
      </c>
      <c r="AB66" s="60">
        <v>58</v>
      </c>
    </row>
    <row r="67" spans="1:15" ht="12.75">
      <c r="A67" s="1"/>
      <c r="B67" s="1"/>
      <c r="J67" s="71"/>
      <c r="L67" s="57"/>
      <c r="M67" s="92" t="s">
        <v>100</v>
      </c>
      <c r="N67" s="93">
        <f>R65</f>
        <v>4871945</v>
      </c>
      <c r="O67" s="96"/>
    </row>
    <row r="68" spans="13:14" ht="12.75">
      <c r="M68" s="94" t="s">
        <v>99</v>
      </c>
      <c r="N68" s="95">
        <f>N65/N67</f>
        <v>0.6700510781628282</v>
      </c>
    </row>
    <row r="69" spans="18:21" ht="12.75">
      <c r="R69" s="71"/>
      <c r="U69" s="71"/>
    </row>
    <row r="70" spans="13:14" ht="12.75">
      <c r="M70" s="94" t="s">
        <v>102</v>
      </c>
      <c r="N70" s="95">
        <f>M65/N65</f>
        <v>0.13489706695028753</v>
      </c>
    </row>
    <row r="71" spans="13:14" ht="12.75">
      <c r="M71" s="94" t="s">
        <v>103</v>
      </c>
      <c r="N71" s="57">
        <f>1-N70</f>
        <v>0.8651029330497124</v>
      </c>
    </row>
    <row r="73" spans="13:14" ht="12.75">
      <c r="M73" s="94" t="s">
        <v>111</v>
      </c>
      <c r="N73" s="57">
        <f>O65</f>
        <v>0.1903136312153224</v>
      </c>
    </row>
    <row r="74" spans="13:14" ht="12.75">
      <c r="M74" s="94" t="s">
        <v>110</v>
      </c>
      <c r="N74" s="119">
        <f>V65</f>
        <v>0.09371491141031091</v>
      </c>
    </row>
    <row r="75" spans="13:16" ht="12.75">
      <c r="M75" s="94" t="s">
        <v>104</v>
      </c>
      <c r="N75" s="57">
        <f>S65</f>
        <v>0.2840285426256333</v>
      </c>
      <c r="P75" s="57"/>
    </row>
    <row r="77" spans="13:15" ht="12.75">
      <c r="M77" s="94" t="s">
        <v>112</v>
      </c>
      <c r="N77" s="57">
        <f>P65</f>
        <v>0.48712105804040606</v>
      </c>
      <c r="O77" s="2" t="s">
        <v>115</v>
      </c>
    </row>
    <row r="78" spans="13:15" ht="12.75">
      <c r="M78" s="94" t="s">
        <v>113</v>
      </c>
      <c r="N78" s="57">
        <f>T65</f>
        <v>0.1538051365111447</v>
      </c>
      <c r="O78" s="2" t="s">
        <v>114</v>
      </c>
    </row>
    <row r="80" spans="13:14" ht="12.75">
      <c r="M80" s="94" t="s">
        <v>105</v>
      </c>
      <c r="N80" s="57">
        <f>Q65/R65</f>
        <v>0.01563995488454816</v>
      </c>
    </row>
  </sheetData>
  <sheetProtection/>
  <mergeCells count="11">
    <mergeCell ref="B4:K4"/>
    <mergeCell ref="A1:O1"/>
    <mergeCell ref="A2:O2"/>
    <mergeCell ref="L4:P4"/>
    <mergeCell ref="J5:J6"/>
    <mergeCell ref="B5:B6"/>
    <mergeCell ref="A5:A6"/>
    <mergeCell ref="F5:F6"/>
    <mergeCell ref="G5:G6"/>
    <mergeCell ref="I5:I6"/>
    <mergeCell ref="E5:E6"/>
  </mergeCells>
  <printOptions horizontalCentered="1"/>
  <pageMargins left="0.25" right="0.25" top="0.5" bottom="0.5" header="0.5" footer="0.25"/>
  <pageSetup horizontalDpi="600" verticalDpi="600" orientation="landscape" r:id="rId1"/>
  <headerFooter alignWithMargins="0">
    <oddFooter>&amp;L&amp;8c:e:Elections\2008\February 5 2008\February 5 2008 VBM.cht&amp;C&amp;P&amp;R&amp;8&amp;D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6:E6"/>
  <sheetViews>
    <sheetView workbookViewId="0" topLeftCell="A1">
      <selection activeCell="B6" sqref="B6:F7"/>
    </sheetView>
  </sheetViews>
  <sheetFormatPr defaultColWidth="9.140625" defaultRowHeight="12.75"/>
  <cols>
    <col min="3" max="3" width="13.140625" style="0" bestFit="1" customWidth="1"/>
  </cols>
  <sheetData>
    <row r="6" spans="3:5" ht="12.75">
      <c r="C6" s="89"/>
      <c r="E6" s="9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holland</cp:lastModifiedBy>
  <cp:lastPrinted>2008-09-19T17:15:46Z</cp:lastPrinted>
  <dcterms:created xsi:type="dcterms:W3CDTF">2004-10-14T22:47:07Z</dcterms:created>
  <dcterms:modified xsi:type="dcterms:W3CDTF">2009-07-10T17:44:21Z</dcterms:modified>
  <cp:category/>
  <cp:version/>
  <cp:contentType/>
  <cp:contentStatus/>
</cp:coreProperties>
</file>